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Borisovaia\мои документы\ИСПОЛНЕНИЕ  БЮДЖЕТА РАЙОНА ЗА 2007-2025 ГОДА\Исполнение за 2024 год\Исполнение бюджета за 2024 год\Материалы к годовому отчету за 2024 год\"/>
    </mc:Choice>
  </mc:AlternateContent>
  <bookViews>
    <workbookView xWindow="0" yWindow="0" windowWidth="28800" windowHeight="10800"/>
  </bookViews>
  <sheets>
    <sheet name="Приложение к ПЗ доходы" sheetId="5" r:id="rId1"/>
    <sheet name="data 2018" sheetId="3" state="hidden" r:id="rId2"/>
    <sheet name="для Старовойтовой" sheetId="4" state="hidden" r:id="rId3"/>
  </sheets>
  <definedNames>
    <definedName name="_xlnm._FilterDatabase" localSheetId="1" hidden="1">'data 2018'!$B$1:$D$155</definedName>
    <definedName name="_xlnm._FilterDatabase" localSheetId="2" hidden="1">'для Старовойтовой'!$A$2:$I$75</definedName>
    <definedName name="_xlnm._FilterDatabase" localSheetId="0" hidden="1">'Приложение к ПЗ доходы'!$A$4:$T$125</definedName>
    <definedName name="_xlnm.Print_Titles" localSheetId="2">'для Старовойтовой'!$2:$2</definedName>
    <definedName name="_xlnm.Print_Titles" localSheetId="0">'Приложение к ПЗ доходы'!$4:$4</definedName>
    <definedName name="_xlnm.Print_Area" localSheetId="0">'Приложение к ПЗ доходы'!$A$1:$T$185</definedName>
  </definedNames>
  <calcPr calcId="162913"/>
  <pivotCaches>
    <pivotCache cacheId="2" r:id="rId4"/>
  </pivotCaches>
</workbook>
</file>

<file path=xl/calcChain.xml><?xml version="1.0" encoding="utf-8"?>
<calcChain xmlns="http://schemas.openxmlformats.org/spreadsheetml/2006/main">
  <c r="M165" i="5" l="1"/>
  <c r="M160" i="5" s="1"/>
  <c r="M142" i="5" l="1"/>
  <c r="N128" i="5"/>
  <c r="N129" i="5"/>
  <c r="N130" i="5"/>
  <c r="N131" i="5"/>
  <c r="N132" i="5"/>
  <c r="N133" i="5"/>
  <c r="N134" i="5"/>
  <c r="N136" i="5"/>
  <c r="N137" i="5"/>
  <c r="N138" i="5"/>
  <c r="N139" i="5"/>
  <c r="N140" i="5"/>
  <c r="N141" i="5"/>
  <c r="N142" i="5"/>
  <c r="N143" i="5"/>
  <c r="N144" i="5"/>
  <c r="N145" i="5"/>
  <c r="N147" i="5"/>
  <c r="N148" i="5"/>
  <c r="N149" i="5"/>
  <c r="N150" i="5"/>
  <c r="N151" i="5"/>
  <c r="N152" i="5"/>
  <c r="N153" i="5"/>
  <c r="N154" i="5"/>
  <c r="N155" i="5"/>
  <c r="N156" i="5"/>
  <c r="N157" i="5"/>
  <c r="N158" i="5"/>
  <c r="N159" i="5"/>
  <c r="N160" i="5"/>
  <c r="N161" i="5"/>
  <c r="N162" i="5"/>
  <c r="N163" i="5"/>
  <c r="N164" i="5"/>
  <c r="N165" i="5"/>
  <c r="N166" i="5"/>
  <c r="N167" i="5"/>
  <c r="N168" i="5"/>
  <c r="N169" i="5"/>
  <c r="N170" i="5"/>
  <c r="N172" i="5"/>
  <c r="N173" i="5"/>
  <c r="N174" i="5"/>
  <c r="N175" i="5"/>
  <c r="N176" i="5"/>
  <c r="N177" i="5"/>
  <c r="N179" i="5"/>
  <c r="N180" i="5"/>
  <c r="N181" i="5"/>
  <c r="N182" i="5"/>
  <c r="N183" i="5"/>
  <c r="N184" i="5"/>
  <c r="N7" i="5"/>
  <c r="N8" i="5"/>
  <c r="N9" i="5"/>
  <c r="N10" i="5"/>
  <c r="N11" i="5"/>
  <c r="N12" i="5"/>
  <c r="N13" i="5"/>
  <c r="N14" i="5"/>
  <c r="N15" i="5"/>
  <c r="N16" i="5"/>
  <c r="N17" i="5"/>
  <c r="N18" i="5"/>
  <c r="N19" i="5"/>
  <c r="N20" i="5"/>
  <c r="N21" i="5"/>
  <c r="N22" i="5"/>
  <c r="N23" i="5"/>
  <c r="N24" i="5"/>
  <c r="N26" i="5"/>
  <c r="N27" i="5"/>
  <c r="N28" i="5"/>
  <c r="N29" i="5"/>
  <c r="N30" i="5"/>
  <c r="N31" i="5"/>
  <c r="N32" i="5"/>
  <c r="N33" i="5"/>
  <c r="N35" i="5"/>
  <c r="N36" i="5"/>
  <c r="N37" i="5"/>
  <c r="N38" i="5"/>
  <c r="N39" i="5"/>
  <c r="N40" i="5"/>
  <c r="N41" i="5"/>
  <c r="N42" i="5"/>
  <c r="N43" i="5"/>
  <c r="N44" i="5"/>
  <c r="N45" i="5"/>
  <c r="N46" i="5"/>
  <c r="N50" i="5"/>
  <c r="N51" i="5"/>
  <c r="N52" i="5"/>
  <c r="N53" i="5"/>
  <c r="N54" i="5"/>
  <c r="N55" i="5"/>
  <c r="N56" i="5"/>
  <c r="N57" i="5"/>
  <c r="N58" i="5"/>
  <c r="N59" i="5"/>
  <c r="N60" i="5"/>
  <c r="N61" i="5"/>
  <c r="N62" i="5"/>
  <c r="N63" i="5"/>
  <c r="N64" i="5"/>
  <c r="N65" i="5"/>
  <c r="N66" i="5"/>
  <c r="N67" i="5"/>
  <c r="N68" i="5"/>
  <c r="N69" i="5"/>
  <c r="N70" i="5"/>
  <c r="N71" i="5"/>
  <c r="N72" i="5"/>
  <c r="N73" i="5"/>
  <c r="N74" i="5"/>
  <c r="N75" i="5"/>
  <c r="N76" i="5"/>
  <c r="N77" i="5"/>
  <c r="N78" i="5"/>
  <c r="N79" i="5"/>
  <c r="N80" i="5"/>
  <c r="N81" i="5"/>
  <c r="N82" i="5"/>
  <c r="N83" i="5"/>
  <c r="N84" i="5"/>
  <c r="N85" i="5"/>
  <c r="N86" i="5"/>
  <c r="N87" i="5"/>
  <c r="N88" i="5"/>
  <c r="N89" i="5"/>
  <c r="N90" i="5"/>
  <c r="N91" i="5"/>
  <c r="N92" i="5"/>
  <c r="N93" i="5"/>
  <c r="N94" i="5"/>
  <c r="N95" i="5"/>
  <c r="N96" i="5"/>
  <c r="N97" i="5"/>
  <c r="N98" i="5"/>
  <c r="N99" i="5"/>
  <c r="N100" i="5"/>
  <c r="N101" i="5"/>
  <c r="N102" i="5"/>
  <c r="N103" i="5"/>
  <c r="N104" i="5"/>
  <c r="N105" i="5"/>
  <c r="N106" i="5"/>
  <c r="N107" i="5"/>
  <c r="N108" i="5"/>
  <c r="N109" i="5"/>
  <c r="N110" i="5"/>
  <c r="N111" i="5"/>
  <c r="N112" i="5"/>
  <c r="N113" i="5"/>
  <c r="N114" i="5"/>
  <c r="N115" i="5"/>
  <c r="N116" i="5"/>
  <c r="N117" i="5"/>
  <c r="N118" i="5"/>
  <c r="N119" i="5"/>
  <c r="N120" i="5"/>
  <c r="N121" i="5"/>
  <c r="N122" i="5"/>
  <c r="N123" i="5"/>
  <c r="N124" i="5"/>
  <c r="N125" i="5"/>
  <c r="N6" i="5"/>
  <c r="M57" i="5"/>
  <c r="M183" i="5"/>
  <c r="M182" i="5" s="1"/>
  <c r="M180" i="5"/>
  <c r="M178" i="5"/>
  <c r="N178" i="5" s="1"/>
  <c r="M176" i="5"/>
  <c r="M174" i="5"/>
  <c r="M172" i="5"/>
  <c r="M163" i="5"/>
  <c r="M161" i="5"/>
  <c r="M158" i="5"/>
  <c r="M150" i="5"/>
  <c r="M146" i="5"/>
  <c r="N146" i="5" s="1"/>
  <c r="M133" i="5"/>
  <c r="M131" i="5"/>
  <c r="M128" i="5" s="1"/>
  <c r="M124" i="5"/>
  <c r="M123" i="5" s="1"/>
  <c r="M121" i="5"/>
  <c r="M119" i="5" s="1"/>
  <c r="M116" i="5"/>
  <c r="M114" i="5"/>
  <c r="M112" i="5"/>
  <c r="M110" i="5"/>
  <c r="M108" i="5"/>
  <c r="M106" i="5"/>
  <c r="M104" i="5"/>
  <c r="M102" i="5"/>
  <c r="M100" i="5"/>
  <c r="M98" i="5"/>
  <c r="M96" i="5"/>
  <c r="M94" i="5"/>
  <c r="M91" i="5"/>
  <c r="M89" i="5"/>
  <c r="M87" i="5"/>
  <c r="M85" i="5"/>
  <c r="M80" i="5"/>
  <c r="M79" i="5" s="1"/>
  <c r="M77" i="5"/>
  <c r="M76" i="5" s="1"/>
  <c r="M73" i="5"/>
  <c r="M71" i="5"/>
  <c r="M70" i="5" s="1"/>
  <c r="M69" i="5" s="1"/>
  <c r="M65" i="5"/>
  <c r="M62" i="5"/>
  <c r="M61" i="5" s="1"/>
  <c r="M59" i="5"/>
  <c r="M53" i="5"/>
  <c r="M52" i="5" s="1"/>
  <c r="M49" i="5"/>
  <c r="N49" i="5" s="1"/>
  <c r="M37" i="5"/>
  <c r="M35" i="5"/>
  <c r="M34" i="5"/>
  <c r="N34" i="5" s="1"/>
  <c r="M32" i="5"/>
  <c r="M29" i="5"/>
  <c r="M25" i="5" s="1"/>
  <c r="N25" i="5" s="1"/>
  <c r="M26" i="5"/>
  <c r="M7" i="5"/>
  <c r="M6" i="5" s="1"/>
  <c r="M135" i="5" l="1"/>
  <c r="N135" i="5" s="1"/>
  <c r="M171" i="5"/>
  <c r="N171" i="5" s="1"/>
  <c r="M56" i="5"/>
  <c r="M84" i="5"/>
  <c r="M83" i="5" s="1"/>
  <c r="M48" i="5"/>
  <c r="N48" i="5" s="1"/>
  <c r="M75" i="5"/>
  <c r="L146" i="5"/>
  <c r="M127" i="5" l="1"/>
  <c r="M126" i="5" s="1"/>
  <c r="N126" i="5" s="1"/>
  <c r="M47" i="5"/>
  <c r="N47" i="5" s="1"/>
  <c r="M5" i="5"/>
  <c r="L128" i="5"/>
  <c r="L133" i="5"/>
  <c r="M185" i="5" l="1"/>
  <c r="N127" i="5"/>
  <c r="L56" i="5"/>
  <c r="L57" i="5"/>
  <c r="L53" i="5"/>
  <c r="L52" i="5" s="1"/>
  <c r="L59" i="5"/>
  <c r="L34" i="5"/>
  <c r="L35" i="5"/>
  <c r="L37" i="5"/>
  <c r="L183" i="5"/>
  <c r="L182" i="5" s="1"/>
  <c r="L180" i="5"/>
  <c r="L178" i="5"/>
  <c r="L176" i="5"/>
  <c r="L174" i="5"/>
  <c r="L172" i="5"/>
  <c r="L163" i="5"/>
  <c r="L161" i="5"/>
  <c r="L160" i="5" s="1"/>
  <c r="L158" i="5"/>
  <c r="L150" i="5"/>
  <c r="L131" i="5"/>
  <c r="L124" i="5"/>
  <c r="L123" i="5" s="1"/>
  <c r="L121" i="5"/>
  <c r="L119" i="5"/>
  <c r="L116" i="5"/>
  <c r="L114" i="5"/>
  <c r="L112" i="5"/>
  <c r="L110" i="5"/>
  <c r="L108" i="5"/>
  <c r="L106" i="5"/>
  <c r="L104" i="5"/>
  <c r="L102" i="5"/>
  <c r="L100" i="5"/>
  <c r="L98" i="5"/>
  <c r="L96" i="5"/>
  <c r="L94" i="5"/>
  <c r="L91" i="5"/>
  <c r="L89" i="5"/>
  <c r="L87" i="5"/>
  <c r="L85" i="5"/>
  <c r="L80" i="5"/>
  <c r="L77" i="5"/>
  <c r="L76" i="5" s="1"/>
  <c r="L73" i="5"/>
  <c r="L71" i="5"/>
  <c r="L70" i="5" s="1"/>
  <c r="L65" i="5"/>
  <c r="L49" i="5"/>
  <c r="L32" i="5"/>
  <c r="L29" i="5"/>
  <c r="L26" i="5"/>
  <c r="L7" i="5"/>
  <c r="L48" i="5" l="1"/>
  <c r="L25" i="5"/>
  <c r="L6" i="5"/>
  <c r="L171" i="5"/>
  <c r="L135" i="5"/>
  <c r="L84" i="5"/>
  <c r="L83" i="5" s="1"/>
  <c r="L79" i="5"/>
  <c r="L47" i="5"/>
  <c r="L69" i="5"/>
  <c r="L62" i="5"/>
  <c r="J163" i="5"/>
  <c r="L127" i="5" l="1"/>
  <c r="L75" i="5"/>
  <c r="L61" i="5"/>
  <c r="J150" i="5"/>
  <c r="L126" i="5" l="1"/>
  <c r="L5" i="5"/>
  <c r="K175" i="5"/>
  <c r="K174" i="5"/>
  <c r="J174" i="5"/>
  <c r="J128" i="5"/>
  <c r="J131" i="5"/>
  <c r="J123" i="5"/>
  <c r="J124" i="5"/>
  <c r="J84" i="5"/>
  <c r="K104" i="5"/>
  <c r="K105" i="5"/>
  <c r="J104" i="5"/>
  <c r="L185" i="5" l="1"/>
  <c r="J183" i="5"/>
  <c r="J182" i="5" s="1"/>
  <c r="J180" i="5"/>
  <c r="J178" i="5"/>
  <c r="J176" i="5"/>
  <c r="J172" i="5"/>
  <c r="J171" i="5" s="1"/>
  <c r="J161" i="5"/>
  <c r="J160" i="5" s="1"/>
  <c r="J158" i="5"/>
  <c r="J121" i="5"/>
  <c r="J119" i="5" s="1"/>
  <c r="J116" i="5"/>
  <c r="J114" i="5"/>
  <c r="J112" i="5"/>
  <c r="J110" i="5"/>
  <c r="J108" i="5"/>
  <c r="J106" i="5"/>
  <c r="J102" i="5"/>
  <c r="J100" i="5"/>
  <c r="J98" i="5"/>
  <c r="J96" i="5"/>
  <c r="J94" i="5"/>
  <c r="J91" i="5"/>
  <c r="J89" i="5"/>
  <c r="J87" i="5"/>
  <c r="J85" i="5"/>
  <c r="J80" i="5"/>
  <c r="J77" i="5"/>
  <c r="J76" i="5" s="1"/>
  <c r="J73" i="5"/>
  <c r="J71" i="5"/>
  <c r="J70" i="5" s="1"/>
  <c r="J65" i="5"/>
  <c r="J57" i="5"/>
  <c r="J56" i="5" s="1"/>
  <c r="J53" i="5"/>
  <c r="J52" i="5" s="1"/>
  <c r="J49" i="5"/>
  <c r="J32" i="5"/>
  <c r="J29" i="5"/>
  <c r="J26" i="5"/>
  <c r="J7" i="5"/>
  <c r="J6" i="5" s="1"/>
  <c r="J79" i="5" l="1"/>
  <c r="J48" i="5"/>
  <c r="J69" i="5"/>
  <c r="J25" i="5"/>
  <c r="J62" i="5"/>
  <c r="J135" i="5"/>
  <c r="H161" i="5"/>
  <c r="H183" i="5"/>
  <c r="H182" i="5" s="1"/>
  <c r="H180" i="5"/>
  <c r="H178" i="5"/>
  <c r="H176" i="5"/>
  <c r="H172" i="5"/>
  <c r="H158" i="5"/>
  <c r="H135" i="5" s="1"/>
  <c r="H121" i="5"/>
  <c r="H116" i="5"/>
  <c r="H114" i="5"/>
  <c r="H112" i="5"/>
  <c r="H110" i="5"/>
  <c r="H108" i="5"/>
  <c r="H106" i="5"/>
  <c r="H102" i="5"/>
  <c r="H100" i="5"/>
  <c r="H98" i="5"/>
  <c r="H96" i="5"/>
  <c r="H94" i="5"/>
  <c r="H91" i="5"/>
  <c r="H89" i="5"/>
  <c r="H87" i="5"/>
  <c r="H85" i="5"/>
  <c r="H80" i="5"/>
  <c r="H79" i="5" s="1"/>
  <c r="H77" i="5"/>
  <c r="H76" i="5" s="1"/>
  <c r="H73" i="5"/>
  <c r="H71" i="5"/>
  <c r="H65" i="5"/>
  <c r="H57" i="5"/>
  <c r="H56" i="5" s="1"/>
  <c r="H53" i="5"/>
  <c r="H49" i="5"/>
  <c r="H32" i="5"/>
  <c r="H29" i="5"/>
  <c r="H26" i="5"/>
  <c r="H7" i="5"/>
  <c r="H6" i="5" s="1"/>
  <c r="J75" i="5" l="1"/>
  <c r="J61" i="5"/>
  <c r="J127" i="5"/>
  <c r="J83" i="5"/>
  <c r="J47" i="5"/>
  <c r="H75" i="5"/>
  <c r="H84" i="5"/>
  <c r="H52" i="5"/>
  <c r="H48" i="5" s="1"/>
  <c r="H47" i="5" s="1"/>
  <c r="H160" i="5"/>
  <c r="H171" i="5"/>
  <c r="H70" i="5"/>
  <c r="H62" i="5"/>
  <c r="H61" i="5" s="1"/>
  <c r="H25" i="5"/>
  <c r="H119" i="5"/>
  <c r="G181" i="5"/>
  <c r="I181" i="5" s="1"/>
  <c r="F180" i="5"/>
  <c r="I180" i="5" l="1"/>
  <c r="K181" i="5"/>
  <c r="K180" i="5" s="1"/>
  <c r="G180" i="5"/>
  <c r="J5" i="5"/>
  <c r="J126" i="5"/>
  <c r="H69" i="5"/>
  <c r="H127" i="5"/>
  <c r="H126" i="5" s="1"/>
  <c r="H83" i="5"/>
  <c r="G184" i="5"/>
  <c r="F183" i="5"/>
  <c r="F182" i="5" s="1"/>
  <c r="J185" i="5" l="1"/>
  <c r="G183" i="5"/>
  <c r="G182" i="5" s="1"/>
  <c r="I184" i="5"/>
  <c r="H5" i="5"/>
  <c r="H185" i="5" s="1"/>
  <c r="F158" i="5"/>
  <c r="F135" i="5" s="1"/>
  <c r="F176" i="5"/>
  <c r="F172" i="5"/>
  <c r="F178" i="5"/>
  <c r="F32" i="5"/>
  <c r="F29" i="5"/>
  <c r="F26" i="5"/>
  <c r="F7" i="5"/>
  <c r="F6" i="5" s="1"/>
  <c r="F121" i="5"/>
  <c r="F119" i="5" s="1"/>
  <c r="F116" i="5"/>
  <c r="F114" i="5"/>
  <c r="F112" i="5"/>
  <c r="F110" i="5"/>
  <c r="F108" i="5"/>
  <c r="F106" i="5"/>
  <c r="F102" i="5"/>
  <c r="F100" i="5"/>
  <c r="F98" i="5"/>
  <c r="F96" i="5"/>
  <c r="F94" i="5"/>
  <c r="F91" i="5"/>
  <c r="F89" i="5"/>
  <c r="F87" i="5"/>
  <c r="F85" i="5"/>
  <c r="F77" i="5"/>
  <c r="F76" i="5" s="1"/>
  <c r="F80" i="5"/>
  <c r="F79" i="5" s="1"/>
  <c r="F73" i="5"/>
  <c r="F71" i="5"/>
  <c r="F65" i="5"/>
  <c r="F62" i="5" s="1"/>
  <c r="F61" i="5" s="1"/>
  <c r="F70" i="5" l="1"/>
  <c r="F69" i="5" s="1"/>
  <c r="F171" i="5"/>
  <c r="F127" i="5" s="1"/>
  <c r="F126" i="5" s="1"/>
  <c r="I183" i="5"/>
  <c r="I182" i="5" s="1"/>
  <c r="K184" i="5"/>
  <c r="K183" i="5" s="1"/>
  <c r="K182" i="5" s="1"/>
  <c r="F75" i="5"/>
  <c r="F25" i="5"/>
  <c r="F84" i="5"/>
  <c r="F83" i="5" s="1"/>
  <c r="F49" i="5"/>
  <c r="F53" i="5"/>
  <c r="F52" i="5" s="1"/>
  <c r="F57" i="5"/>
  <c r="F56" i="5" s="1"/>
  <c r="F48" i="5" l="1"/>
  <c r="F47" i="5" s="1"/>
  <c r="F5" i="5" s="1"/>
  <c r="F185" i="5" s="1"/>
  <c r="P158" i="5"/>
  <c r="T8" i="5" l="1"/>
  <c r="T9" i="5"/>
  <c r="T10" i="5"/>
  <c r="T11" i="5"/>
  <c r="T12" i="5"/>
  <c r="T13" i="5"/>
  <c r="T14" i="5"/>
  <c r="T18" i="5"/>
  <c r="T20" i="5"/>
  <c r="T22" i="5"/>
  <c r="T24" i="5"/>
  <c r="T27" i="5"/>
  <c r="T28" i="5"/>
  <c r="T30" i="5"/>
  <c r="T31" i="5"/>
  <c r="T33" i="5"/>
  <c r="T36" i="5"/>
  <c r="T38" i="5"/>
  <c r="T39" i="5"/>
  <c r="T40" i="5"/>
  <c r="T41" i="5"/>
  <c r="T42" i="5"/>
  <c r="T43" i="5"/>
  <c r="T44" i="5"/>
  <c r="T45" i="5"/>
  <c r="T46" i="5"/>
  <c r="T50" i="5"/>
  <c r="T51" i="5"/>
  <c r="T54" i="5"/>
  <c r="T55" i="5"/>
  <c r="T58" i="5"/>
  <c r="T60" i="5"/>
  <c r="T63" i="5"/>
  <c r="T64" i="5"/>
  <c r="T66" i="5"/>
  <c r="T67" i="5"/>
  <c r="T68" i="5"/>
  <c r="T72" i="5"/>
  <c r="T76" i="5"/>
  <c r="T77" i="5"/>
  <c r="T78" i="5"/>
  <c r="T81" i="5"/>
  <c r="T82" i="5"/>
  <c r="T86" i="5"/>
  <c r="T88" i="5"/>
  <c r="T90" i="5"/>
  <c r="T92" i="5"/>
  <c r="T93" i="5"/>
  <c r="T95" i="5"/>
  <c r="T97" i="5"/>
  <c r="T99" i="5"/>
  <c r="T101" i="5"/>
  <c r="T103" i="5"/>
  <c r="T107" i="5"/>
  <c r="T109" i="5"/>
  <c r="T111" i="5"/>
  <c r="T113" i="5"/>
  <c r="T115" i="5"/>
  <c r="T116" i="5"/>
  <c r="T117" i="5"/>
  <c r="T118" i="5"/>
  <c r="T120" i="5"/>
  <c r="T122" i="5"/>
  <c r="T124" i="5"/>
  <c r="T125" i="5"/>
  <c r="T130" i="5"/>
  <c r="T132" i="5"/>
  <c r="T136" i="5"/>
  <c r="T137" i="5"/>
  <c r="T138" i="5"/>
  <c r="T139" i="5"/>
  <c r="T141" i="5"/>
  <c r="T143" i="5"/>
  <c r="T145" i="5"/>
  <c r="T147" i="5"/>
  <c r="T149" i="5"/>
  <c r="T151" i="5"/>
  <c r="T153" i="5"/>
  <c r="T155" i="5"/>
  <c r="T156" i="5"/>
  <c r="T157" i="5"/>
  <c r="T159" i="5"/>
  <c r="T162" i="5"/>
  <c r="T164" i="5"/>
  <c r="T166" i="5"/>
  <c r="T168" i="5"/>
  <c r="T170" i="5"/>
  <c r="T173" i="5"/>
  <c r="T177" i="5"/>
  <c r="T179" i="5"/>
  <c r="S158" i="5"/>
  <c r="S144" i="5"/>
  <c r="Q8" i="5"/>
  <c r="Q9" i="5"/>
  <c r="Q10" i="5"/>
  <c r="Q11" i="5"/>
  <c r="Q12" i="5"/>
  <c r="Q13" i="5"/>
  <c r="Q14" i="5"/>
  <c r="Q18" i="5"/>
  <c r="Q20" i="5"/>
  <c r="Q22" i="5"/>
  <c r="Q24" i="5"/>
  <c r="Q27" i="5"/>
  <c r="Q28" i="5"/>
  <c r="Q30" i="5"/>
  <c r="Q31" i="5"/>
  <c r="Q33" i="5"/>
  <c r="Q36" i="5"/>
  <c r="Q38" i="5"/>
  <c r="Q41" i="5"/>
  <c r="Q44" i="5"/>
  <c r="Q46" i="5"/>
  <c r="Q50" i="5"/>
  <c r="Q51" i="5"/>
  <c r="Q54" i="5"/>
  <c r="Q55" i="5"/>
  <c r="Q58" i="5"/>
  <c r="Q60" i="5"/>
  <c r="Q63" i="5"/>
  <c r="Q64" i="5"/>
  <c r="Q66" i="5"/>
  <c r="Q67" i="5"/>
  <c r="Q68" i="5"/>
  <c r="Q72" i="5"/>
  <c r="Q73" i="5"/>
  <c r="Q74" i="5"/>
  <c r="Q76" i="5"/>
  <c r="Q77" i="5"/>
  <c r="Q78" i="5"/>
  <c r="Q81" i="5"/>
  <c r="Q82" i="5"/>
  <c r="Q86" i="5"/>
  <c r="Q88" i="5"/>
  <c r="Q90" i="5"/>
  <c r="Q92" i="5"/>
  <c r="Q93" i="5"/>
  <c r="Q95" i="5"/>
  <c r="Q97" i="5"/>
  <c r="Q99" i="5"/>
  <c r="Q101" i="5"/>
  <c r="Q103" i="5"/>
  <c r="Q107" i="5"/>
  <c r="Q109" i="5"/>
  <c r="Q111" i="5"/>
  <c r="Q113" i="5"/>
  <c r="Q115" i="5"/>
  <c r="Q116" i="5"/>
  <c r="Q117" i="5"/>
  <c r="Q118" i="5"/>
  <c r="Q120" i="5"/>
  <c r="Q122" i="5"/>
  <c r="Q124" i="5"/>
  <c r="Q130" i="5"/>
  <c r="Q132" i="5"/>
  <c r="Q137" i="5"/>
  <c r="Q139" i="5"/>
  <c r="Q141" i="5"/>
  <c r="Q143" i="5"/>
  <c r="Q145" i="5"/>
  <c r="Q147" i="5"/>
  <c r="Q149" i="5"/>
  <c r="Q151" i="5"/>
  <c r="Q153" i="5"/>
  <c r="Q155" i="5"/>
  <c r="Q156" i="5"/>
  <c r="Q157" i="5"/>
  <c r="Q159" i="5"/>
  <c r="Q162" i="5"/>
  <c r="Q164" i="5"/>
  <c r="Q166" i="5"/>
  <c r="Q168" i="5"/>
  <c r="Q170" i="5"/>
  <c r="Q173" i="5"/>
  <c r="Q177" i="5"/>
  <c r="Q179" i="5"/>
  <c r="R178" i="5"/>
  <c r="T178" i="5" s="1"/>
  <c r="R176" i="5"/>
  <c r="T176" i="5" s="1"/>
  <c r="R172" i="5"/>
  <c r="R169" i="5"/>
  <c r="T169" i="5" s="1"/>
  <c r="R167" i="5"/>
  <c r="T167" i="5" s="1"/>
  <c r="R165" i="5"/>
  <c r="T165" i="5" s="1"/>
  <c r="R163" i="5"/>
  <c r="T163" i="5" s="1"/>
  <c r="R161" i="5"/>
  <c r="T161" i="5" s="1"/>
  <c r="R158" i="5"/>
  <c r="R154" i="5"/>
  <c r="T154" i="5" s="1"/>
  <c r="R152" i="5"/>
  <c r="T152" i="5" s="1"/>
  <c r="R150" i="5"/>
  <c r="T150" i="5" s="1"/>
  <c r="R148" i="5"/>
  <c r="T148" i="5" s="1"/>
  <c r="R146" i="5"/>
  <c r="T146" i="5" s="1"/>
  <c r="R144" i="5"/>
  <c r="T144" i="5" s="1"/>
  <c r="R142" i="5"/>
  <c r="T142" i="5" s="1"/>
  <c r="R140" i="5"/>
  <c r="R131" i="5"/>
  <c r="T131" i="5" s="1"/>
  <c r="R129" i="5"/>
  <c r="R121" i="5"/>
  <c r="R119" i="5" s="1"/>
  <c r="T119" i="5" s="1"/>
  <c r="R114" i="5"/>
  <c r="T114" i="5" s="1"/>
  <c r="R112" i="5"/>
  <c r="T112" i="5" s="1"/>
  <c r="R110" i="5"/>
  <c r="T110" i="5" s="1"/>
  <c r="R108" i="5"/>
  <c r="T108" i="5" s="1"/>
  <c r="R106" i="5"/>
  <c r="T106" i="5" s="1"/>
  <c r="R102" i="5"/>
  <c r="T102" i="5" s="1"/>
  <c r="R100" i="5"/>
  <c r="T100" i="5" s="1"/>
  <c r="R98" i="5"/>
  <c r="T98" i="5" s="1"/>
  <c r="R96" i="5"/>
  <c r="T96" i="5" s="1"/>
  <c r="R94" i="5"/>
  <c r="T94" i="5" s="1"/>
  <c r="R91" i="5"/>
  <c r="R89" i="5"/>
  <c r="T89" i="5" s="1"/>
  <c r="R87" i="5"/>
  <c r="T87" i="5" s="1"/>
  <c r="R85" i="5"/>
  <c r="T85" i="5" s="1"/>
  <c r="R80" i="5"/>
  <c r="R79" i="5" s="1"/>
  <c r="T79" i="5" s="1"/>
  <c r="R71" i="5"/>
  <c r="T71" i="5" s="1"/>
  <c r="O71" i="5"/>
  <c r="O70" i="5" s="1"/>
  <c r="Q70" i="5" s="1"/>
  <c r="O65" i="5"/>
  <c r="O62" i="5" s="1"/>
  <c r="R123" i="5"/>
  <c r="T123" i="5" s="1"/>
  <c r="R65" i="5"/>
  <c r="R62" i="5" s="1"/>
  <c r="R61" i="5" s="1"/>
  <c r="T61" i="5" s="1"/>
  <c r="R59" i="5"/>
  <c r="T59" i="5" s="1"/>
  <c r="R57" i="5"/>
  <c r="T57" i="5" s="1"/>
  <c r="R53" i="5"/>
  <c r="T53" i="5" s="1"/>
  <c r="R52" i="5"/>
  <c r="T52" i="5" s="1"/>
  <c r="R49" i="5"/>
  <c r="T49" i="5" s="1"/>
  <c r="R37" i="5"/>
  <c r="T37" i="5" s="1"/>
  <c r="R35" i="5"/>
  <c r="T35" i="5" s="1"/>
  <c r="R32" i="5"/>
  <c r="T32" i="5" s="1"/>
  <c r="R29" i="5"/>
  <c r="T29" i="5" s="1"/>
  <c r="R26" i="5"/>
  <c r="R23" i="5"/>
  <c r="T23" i="5" s="1"/>
  <c r="R21" i="5"/>
  <c r="T21" i="5" s="1"/>
  <c r="R19" i="5"/>
  <c r="T19" i="5" s="1"/>
  <c r="R17" i="5"/>
  <c r="R7" i="5"/>
  <c r="T7" i="5" s="1"/>
  <c r="O178" i="5"/>
  <c r="Q178" i="5" s="1"/>
  <c r="O176" i="5"/>
  <c r="Q176" i="5" s="1"/>
  <c r="O172" i="5"/>
  <c r="Q172" i="5" s="1"/>
  <c r="O169" i="5"/>
  <c r="Q169" i="5" s="1"/>
  <c r="O167" i="5"/>
  <c r="Q167" i="5" s="1"/>
  <c r="O165" i="5"/>
  <c r="Q165" i="5" s="1"/>
  <c r="O163" i="5"/>
  <c r="Q163" i="5" s="1"/>
  <c r="O161" i="5"/>
  <c r="Q161" i="5" s="1"/>
  <c r="O158" i="5"/>
  <c r="Q158" i="5" s="1"/>
  <c r="O154" i="5"/>
  <c r="Q154" i="5" s="1"/>
  <c r="O152" i="5"/>
  <c r="Q152" i="5" s="1"/>
  <c r="O150" i="5"/>
  <c r="Q150" i="5" s="1"/>
  <c r="O148" i="5"/>
  <c r="Q148" i="5" s="1"/>
  <c r="O146" i="5"/>
  <c r="Q146" i="5" s="1"/>
  <c r="O144" i="5"/>
  <c r="Q144" i="5" s="1"/>
  <c r="O142" i="5"/>
  <c r="Q142" i="5" s="1"/>
  <c r="O140" i="5"/>
  <c r="Q140" i="5" s="1"/>
  <c r="O138" i="5"/>
  <c r="Q138" i="5" s="1"/>
  <c r="O136" i="5"/>
  <c r="Q136" i="5" s="1"/>
  <c r="O131" i="5"/>
  <c r="Q131" i="5" s="1"/>
  <c r="O129" i="5"/>
  <c r="Q129" i="5" s="1"/>
  <c r="O79" i="5"/>
  <c r="O75" i="5" s="1"/>
  <c r="Q75" i="5" s="1"/>
  <c r="O121" i="5"/>
  <c r="O119" i="5" s="1"/>
  <c r="Q119" i="5" s="1"/>
  <c r="O114" i="5"/>
  <c r="Q114" i="5" s="1"/>
  <c r="O112" i="5"/>
  <c r="Q112" i="5" s="1"/>
  <c r="O110" i="5"/>
  <c r="Q110" i="5" s="1"/>
  <c r="O108" i="5"/>
  <c r="Q108" i="5" s="1"/>
  <c r="O106" i="5"/>
  <c r="Q106" i="5" s="1"/>
  <c r="O102" i="5"/>
  <c r="Q102" i="5" s="1"/>
  <c r="O100" i="5"/>
  <c r="Q100" i="5" s="1"/>
  <c r="O98" i="5"/>
  <c r="Q98" i="5" s="1"/>
  <c r="O96" i="5"/>
  <c r="Q96" i="5" s="1"/>
  <c r="O94" i="5"/>
  <c r="Q94" i="5" s="1"/>
  <c r="O91" i="5"/>
  <c r="Q91" i="5" s="1"/>
  <c r="O89" i="5"/>
  <c r="Q89" i="5" s="1"/>
  <c r="O87" i="5"/>
  <c r="Q87" i="5" s="1"/>
  <c r="O85" i="5"/>
  <c r="Q85" i="5" s="1"/>
  <c r="O80" i="5"/>
  <c r="Q80" i="5" s="1"/>
  <c r="O59" i="5"/>
  <c r="Q59" i="5" s="1"/>
  <c r="O57" i="5"/>
  <c r="Q57" i="5" s="1"/>
  <c r="O53" i="5"/>
  <c r="O52" i="5" s="1"/>
  <c r="Q52" i="5" s="1"/>
  <c r="O49" i="5"/>
  <c r="Q49" i="5" s="1"/>
  <c r="O45" i="5"/>
  <c r="Q45" i="5" s="1"/>
  <c r="O43" i="5"/>
  <c r="Q43" i="5" s="1"/>
  <c r="O40" i="5"/>
  <c r="Q40" i="5" s="1"/>
  <c r="O37" i="5"/>
  <c r="Q37" i="5" s="1"/>
  <c r="O35" i="5"/>
  <c r="Q35" i="5" s="1"/>
  <c r="O32" i="5"/>
  <c r="Q32" i="5" s="1"/>
  <c r="O29" i="5"/>
  <c r="Q29" i="5" s="1"/>
  <c r="O26" i="5"/>
  <c r="Q26" i="5" s="1"/>
  <c r="O23" i="5"/>
  <c r="Q23" i="5" s="1"/>
  <c r="O21" i="5"/>
  <c r="Q21" i="5" s="1"/>
  <c r="O19" i="5"/>
  <c r="Q19" i="5" s="1"/>
  <c r="O17" i="5"/>
  <c r="Q17" i="5" s="1"/>
  <c r="O7" i="5"/>
  <c r="O6" i="5" s="1"/>
  <c r="Q6" i="5" s="1"/>
  <c r="R128" i="5" l="1"/>
  <c r="T128" i="5" s="1"/>
  <c r="T158" i="5"/>
  <c r="Q65" i="5"/>
  <c r="R171" i="5"/>
  <c r="T171" i="5" s="1"/>
  <c r="R70" i="5"/>
  <c r="R69" i="5" s="1"/>
  <c r="T69" i="5" s="1"/>
  <c r="Q53" i="5"/>
  <c r="R25" i="5"/>
  <c r="T25" i="5" s="1"/>
  <c r="T80" i="5"/>
  <c r="R48" i="5"/>
  <c r="T48" i="5" s="1"/>
  <c r="Q79" i="5"/>
  <c r="R56" i="5"/>
  <c r="T56" i="5" s="1"/>
  <c r="T62" i="5"/>
  <c r="O69" i="5"/>
  <c r="Q69" i="5" s="1"/>
  <c r="Q71" i="5"/>
  <c r="O61" i="5"/>
  <c r="Q61" i="5" s="1"/>
  <c r="Q62" i="5"/>
  <c r="T70" i="5"/>
  <c r="T26" i="5"/>
  <c r="R16" i="5"/>
  <c r="R34" i="5"/>
  <c r="T34" i="5" s="1"/>
  <c r="R75" i="5"/>
  <c r="R160" i="5"/>
  <c r="T160" i="5" s="1"/>
  <c r="T129" i="5"/>
  <c r="T65" i="5"/>
  <c r="T17" i="5"/>
  <c r="Q7" i="5"/>
  <c r="R135" i="5"/>
  <c r="T135" i="5" s="1"/>
  <c r="Q121" i="5"/>
  <c r="O42" i="5"/>
  <c r="Q42" i="5" s="1"/>
  <c r="O56" i="5"/>
  <c r="Q56" i="5" s="1"/>
  <c r="R6" i="5"/>
  <c r="R84" i="5"/>
  <c r="T84" i="5" s="1"/>
  <c r="T172" i="5"/>
  <c r="T121" i="5"/>
  <c r="T91" i="5"/>
  <c r="T140" i="5"/>
  <c r="O128" i="5"/>
  <c r="Q128" i="5" s="1"/>
  <c r="O160" i="5"/>
  <c r="Q160" i="5" s="1"/>
  <c r="O84" i="5"/>
  <c r="O135" i="5"/>
  <c r="Q135" i="5" s="1"/>
  <c r="O171" i="5"/>
  <c r="Q171" i="5" s="1"/>
  <c r="O16" i="5"/>
  <c r="O25" i="5"/>
  <c r="Q25" i="5" s="1"/>
  <c r="O34" i="5"/>
  <c r="Q34" i="5" s="1"/>
  <c r="O39" i="5"/>
  <c r="Q39" i="5" s="1"/>
  <c r="O48" i="5"/>
  <c r="R47" i="5" l="1"/>
  <c r="T47" i="5" s="1"/>
  <c r="O47" i="5"/>
  <c r="Q47" i="5" s="1"/>
  <c r="Q48" i="5"/>
  <c r="O15" i="5"/>
  <c r="Q16" i="5"/>
  <c r="T6" i="5"/>
  <c r="T75" i="5"/>
  <c r="R74" i="5"/>
  <c r="R83" i="5"/>
  <c r="T83" i="5" s="1"/>
  <c r="O83" i="5"/>
  <c r="Q83" i="5" s="1"/>
  <c r="Q84" i="5"/>
  <c r="R127" i="5"/>
  <c r="R126" i="5" s="1"/>
  <c r="R15" i="5"/>
  <c r="T15" i="5" s="1"/>
  <c r="T16" i="5"/>
  <c r="O127" i="5"/>
  <c r="R73" i="5" l="1"/>
  <c r="T73" i="5" s="1"/>
  <c r="T74" i="5"/>
  <c r="Q15" i="5"/>
  <c r="O5" i="5"/>
  <c r="Q5" i="5" s="1"/>
  <c r="R5" i="5"/>
  <c r="R185" i="5" s="1"/>
  <c r="O126" i="5"/>
  <c r="E8" i="5"/>
  <c r="G8" i="5" s="1"/>
  <c r="I8" i="5" s="1"/>
  <c r="K8" i="5" s="1"/>
  <c r="E9" i="5"/>
  <c r="G9" i="5" s="1"/>
  <c r="I9" i="5" s="1"/>
  <c r="K9" i="5" s="1"/>
  <c r="E10" i="5"/>
  <c r="G10" i="5" s="1"/>
  <c r="I10" i="5" s="1"/>
  <c r="K10" i="5" s="1"/>
  <c r="E11" i="5"/>
  <c r="G11" i="5" s="1"/>
  <c r="I11" i="5" s="1"/>
  <c r="K11" i="5" s="1"/>
  <c r="E12" i="5"/>
  <c r="G12" i="5" s="1"/>
  <c r="I12" i="5" s="1"/>
  <c r="K12" i="5" s="1"/>
  <c r="E13" i="5"/>
  <c r="G13" i="5" s="1"/>
  <c r="I13" i="5" s="1"/>
  <c r="K13" i="5" s="1"/>
  <c r="E14" i="5"/>
  <c r="G14" i="5" s="1"/>
  <c r="I14" i="5" s="1"/>
  <c r="K14" i="5" s="1"/>
  <c r="E18" i="5"/>
  <c r="G18" i="5" s="1"/>
  <c r="I18" i="5" s="1"/>
  <c r="K18" i="5" s="1"/>
  <c r="E20" i="5"/>
  <c r="G20" i="5" s="1"/>
  <c r="I20" i="5" s="1"/>
  <c r="K20" i="5" s="1"/>
  <c r="E22" i="5"/>
  <c r="G22" i="5" s="1"/>
  <c r="I22" i="5" s="1"/>
  <c r="K22" i="5" s="1"/>
  <c r="E24" i="5"/>
  <c r="G24" i="5" s="1"/>
  <c r="I24" i="5" s="1"/>
  <c r="K24" i="5" s="1"/>
  <c r="E27" i="5"/>
  <c r="G27" i="5" s="1"/>
  <c r="I27" i="5" s="1"/>
  <c r="K27" i="5" s="1"/>
  <c r="E28" i="5"/>
  <c r="G28" i="5" s="1"/>
  <c r="I28" i="5" s="1"/>
  <c r="K28" i="5" s="1"/>
  <c r="E30" i="5"/>
  <c r="G30" i="5" s="1"/>
  <c r="I30" i="5" s="1"/>
  <c r="K30" i="5" s="1"/>
  <c r="E31" i="5"/>
  <c r="G31" i="5" s="1"/>
  <c r="I31" i="5" s="1"/>
  <c r="K31" i="5" s="1"/>
  <c r="E33" i="5"/>
  <c r="G33" i="5" s="1"/>
  <c r="I33" i="5" s="1"/>
  <c r="K33" i="5" s="1"/>
  <c r="E36" i="5"/>
  <c r="G36" i="5" s="1"/>
  <c r="I36" i="5" s="1"/>
  <c r="K36" i="5" s="1"/>
  <c r="E38" i="5"/>
  <c r="G38" i="5" s="1"/>
  <c r="I38" i="5" s="1"/>
  <c r="K38" i="5" s="1"/>
  <c r="E41" i="5"/>
  <c r="G41" i="5" s="1"/>
  <c r="I41" i="5" s="1"/>
  <c r="K41" i="5" s="1"/>
  <c r="E44" i="5"/>
  <c r="G44" i="5" s="1"/>
  <c r="I44" i="5" s="1"/>
  <c r="K44" i="5" s="1"/>
  <c r="E46" i="5"/>
  <c r="G46" i="5" s="1"/>
  <c r="I46" i="5" s="1"/>
  <c r="K46" i="5" s="1"/>
  <c r="E50" i="5"/>
  <c r="G50" i="5" s="1"/>
  <c r="I50" i="5" s="1"/>
  <c r="K50" i="5" s="1"/>
  <c r="E51" i="5"/>
  <c r="G51" i="5" s="1"/>
  <c r="I51" i="5" s="1"/>
  <c r="K51" i="5" s="1"/>
  <c r="E54" i="5"/>
  <c r="G54" i="5" s="1"/>
  <c r="I54" i="5" s="1"/>
  <c r="K54" i="5" s="1"/>
  <c r="E55" i="5"/>
  <c r="G55" i="5" s="1"/>
  <c r="I55" i="5" s="1"/>
  <c r="K55" i="5" s="1"/>
  <c r="E58" i="5"/>
  <c r="G58" i="5" s="1"/>
  <c r="I58" i="5" s="1"/>
  <c r="K58" i="5" s="1"/>
  <c r="E60" i="5"/>
  <c r="G60" i="5" s="1"/>
  <c r="I60" i="5" s="1"/>
  <c r="K60" i="5" s="1"/>
  <c r="E63" i="5"/>
  <c r="G63" i="5" s="1"/>
  <c r="I63" i="5" s="1"/>
  <c r="K63" i="5" s="1"/>
  <c r="E64" i="5"/>
  <c r="G64" i="5" s="1"/>
  <c r="I64" i="5" s="1"/>
  <c r="K64" i="5" s="1"/>
  <c r="E66" i="5"/>
  <c r="G66" i="5" s="1"/>
  <c r="I66" i="5" s="1"/>
  <c r="K66" i="5" s="1"/>
  <c r="E67" i="5"/>
  <c r="G67" i="5" s="1"/>
  <c r="I67" i="5" s="1"/>
  <c r="K67" i="5" s="1"/>
  <c r="E68" i="5"/>
  <c r="G68" i="5" s="1"/>
  <c r="I68" i="5" s="1"/>
  <c r="K68" i="5" s="1"/>
  <c r="E72" i="5"/>
  <c r="G72" i="5" s="1"/>
  <c r="I72" i="5" s="1"/>
  <c r="K72" i="5" s="1"/>
  <c r="E74" i="5"/>
  <c r="G74" i="5" s="1"/>
  <c r="I74" i="5" s="1"/>
  <c r="K74" i="5" s="1"/>
  <c r="E78" i="5"/>
  <c r="G78" i="5" s="1"/>
  <c r="I78" i="5" s="1"/>
  <c r="K78" i="5" s="1"/>
  <c r="E81" i="5"/>
  <c r="G81" i="5" s="1"/>
  <c r="I81" i="5" s="1"/>
  <c r="K81" i="5" s="1"/>
  <c r="E82" i="5"/>
  <c r="G82" i="5" s="1"/>
  <c r="I82" i="5" s="1"/>
  <c r="K82" i="5" s="1"/>
  <c r="E86" i="5"/>
  <c r="G86" i="5" s="1"/>
  <c r="I86" i="5" s="1"/>
  <c r="K86" i="5" s="1"/>
  <c r="E88" i="5"/>
  <c r="G88" i="5" s="1"/>
  <c r="I88" i="5" s="1"/>
  <c r="K88" i="5" s="1"/>
  <c r="E90" i="5"/>
  <c r="G90" i="5" s="1"/>
  <c r="I90" i="5" s="1"/>
  <c r="K90" i="5" s="1"/>
  <c r="E92" i="5"/>
  <c r="G92" i="5" s="1"/>
  <c r="I92" i="5" s="1"/>
  <c r="K92" i="5" s="1"/>
  <c r="E93" i="5"/>
  <c r="G93" i="5" s="1"/>
  <c r="I93" i="5" s="1"/>
  <c r="K93" i="5" s="1"/>
  <c r="E95" i="5"/>
  <c r="G95" i="5" s="1"/>
  <c r="I95" i="5" s="1"/>
  <c r="K95" i="5" s="1"/>
  <c r="E97" i="5"/>
  <c r="G97" i="5" s="1"/>
  <c r="I97" i="5" s="1"/>
  <c r="K97" i="5" s="1"/>
  <c r="E99" i="5"/>
  <c r="G99" i="5" s="1"/>
  <c r="I99" i="5" s="1"/>
  <c r="K99" i="5" s="1"/>
  <c r="E101" i="5"/>
  <c r="G101" i="5" s="1"/>
  <c r="I101" i="5" s="1"/>
  <c r="K101" i="5" s="1"/>
  <c r="E103" i="5"/>
  <c r="G103" i="5" s="1"/>
  <c r="I103" i="5" s="1"/>
  <c r="K103" i="5" s="1"/>
  <c r="E107" i="5"/>
  <c r="G107" i="5" s="1"/>
  <c r="I107" i="5" s="1"/>
  <c r="K107" i="5" s="1"/>
  <c r="E109" i="5"/>
  <c r="G109" i="5" s="1"/>
  <c r="I109" i="5" s="1"/>
  <c r="K109" i="5" s="1"/>
  <c r="E111" i="5"/>
  <c r="G111" i="5" s="1"/>
  <c r="I111" i="5" s="1"/>
  <c r="K111" i="5" s="1"/>
  <c r="E113" i="5"/>
  <c r="G113" i="5" s="1"/>
  <c r="I113" i="5" s="1"/>
  <c r="K113" i="5" s="1"/>
  <c r="E115" i="5"/>
  <c r="G115" i="5" s="1"/>
  <c r="I115" i="5" s="1"/>
  <c r="K115" i="5" s="1"/>
  <c r="E117" i="5"/>
  <c r="G117" i="5" s="1"/>
  <c r="I117" i="5" s="1"/>
  <c r="K117" i="5" s="1"/>
  <c r="E118" i="5"/>
  <c r="G118" i="5" s="1"/>
  <c r="I118" i="5" s="1"/>
  <c r="K118" i="5" s="1"/>
  <c r="E120" i="5"/>
  <c r="G120" i="5" s="1"/>
  <c r="I120" i="5" s="1"/>
  <c r="K120" i="5" s="1"/>
  <c r="E122" i="5"/>
  <c r="G122" i="5" s="1"/>
  <c r="I122" i="5" s="1"/>
  <c r="K122" i="5" s="1"/>
  <c r="E125" i="5"/>
  <c r="G125" i="5" s="1"/>
  <c r="I125" i="5" s="1"/>
  <c r="K125" i="5" s="1"/>
  <c r="E130" i="5"/>
  <c r="G130" i="5" s="1"/>
  <c r="I130" i="5" s="1"/>
  <c r="K130" i="5" s="1"/>
  <c r="E132" i="5"/>
  <c r="G132" i="5" s="1"/>
  <c r="I132" i="5" s="1"/>
  <c r="K132" i="5" s="1"/>
  <c r="E137" i="5"/>
  <c r="G137" i="5" s="1"/>
  <c r="I137" i="5" s="1"/>
  <c r="K137" i="5" s="1"/>
  <c r="E139" i="5"/>
  <c r="G139" i="5" s="1"/>
  <c r="I139" i="5" s="1"/>
  <c r="K139" i="5" s="1"/>
  <c r="E141" i="5"/>
  <c r="G141" i="5" s="1"/>
  <c r="I141" i="5" s="1"/>
  <c r="K141" i="5" s="1"/>
  <c r="E143" i="5"/>
  <c r="G143" i="5" s="1"/>
  <c r="I143" i="5" s="1"/>
  <c r="K143" i="5" s="1"/>
  <c r="E145" i="5"/>
  <c r="G145" i="5" s="1"/>
  <c r="I145" i="5" s="1"/>
  <c r="K145" i="5" s="1"/>
  <c r="E147" i="5"/>
  <c r="G147" i="5" s="1"/>
  <c r="I147" i="5" s="1"/>
  <c r="K147" i="5" s="1"/>
  <c r="E149" i="5"/>
  <c r="G149" i="5" s="1"/>
  <c r="I149" i="5" s="1"/>
  <c r="K149" i="5" s="1"/>
  <c r="E151" i="5"/>
  <c r="G151" i="5" s="1"/>
  <c r="I151" i="5" s="1"/>
  <c r="K151" i="5" s="1"/>
  <c r="E153" i="5"/>
  <c r="G153" i="5" s="1"/>
  <c r="I153" i="5" s="1"/>
  <c r="K153" i="5" s="1"/>
  <c r="E155" i="5"/>
  <c r="G155" i="5" s="1"/>
  <c r="I155" i="5" s="1"/>
  <c r="K155" i="5" s="1"/>
  <c r="E157" i="5"/>
  <c r="G157" i="5" s="1"/>
  <c r="I157" i="5" s="1"/>
  <c r="K157" i="5" s="1"/>
  <c r="E159" i="5"/>
  <c r="G159" i="5" s="1"/>
  <c r="I159" i="5" s="1"/>
  <c r="K159" i="5" s="1"/>
  <c r="E162" i="5"/>
  <c r="G162" i="5" s="1"/>
  <c r="I162" i="5" s="1"/>
  <c r="K162" i="5" s="1"/>
  <c r="E164" i="5"/>
  <c r="G164" i="5" s="1"/>
  <c r="I164" i="5" s="1"/>
  <c r="K164" i="5" s="1"/>
  <c r="E166" i="5"/>
  <c r="G166" i="5" s="1"/>
  <c r="I166" i="5" s="1"/>
  <c r="K166" i="5" s="1"/>
  <c r="E168" i="5"/>
  <c r="G168" i="5" s="1"/>
  <c r="I168" i="5" s="1"/>
  <c r="K168" i="5" s="1"/>
  <c r="E170" i="5"/>
  <c r="G170" i="5" s="1"/>
  <c r="I170" i="5" s="1"/>
  <c r="K170" i="5" s="1"/>
  <c r="E173" i="5"/>
  <c r="G173" i="5" s="1"/>
  <c r="I173" i="5" s="1"/>
  <c r="K173" i="5" s="1"/>
  <c r="E177" i="5"/>
  <c r="G177" i="5" s="1"/>
  <c r="I177" i="5" s="1"/>
  <c r="K177" i="5" s="1"/>
  <c r="E179" i="5"/>
  <c r="G179" i="5" s="1"/>
  <c r="I179" i="5" s="1"/>
  <c r="K179" i="5" s="1"/>
  <c r="D65" i="5"/>
  <c r="D62" i="5" s="1"/>
  <c r="D61" i="5" s="1"/>
  <c r="P127" i="5"/>
  <c r="Q127" i="5" s="1"/>
  <c r="S127" i="5"/>
  <c r="D37" i="5"/>
  <c r="E37" i="5" s="1"/>
  <c r="G37" i="5" s="1"/>
  <c r="I37" i="5" s="1"/>
  <c r="K37" i="5" s="1"/>
  <c r="D178" i="5"/>
  <c r="D176" i="5"/>
  <c r="D172" i="5"/>
  <c r="D169" i="5"/>
  <c r="D167" i="5"/>
  <c r="D165" i="5"/>
  <c r="D163" i="5"/>
  <c r="D161" i="5"/>
  <c r="D158" i="5"/>
  <c r="D156" i="5"/>
  <c r="D154" i="5"/>
  <c r="D152" i="5"/>
  <c r="D150" i="5"/>
  <c r="D148" i="5"/>
  <c r="D146" i="5"/>
  <c r="D144" i="5"/>
  <c r="D142" i="5"/>
  <c r="D140" i="5"/>
  <c r="D138" i="5"/>
  <c r="D136" i="5"/>
  <c r="D131" i="5"/>
  <c r="D129" i="5"/>
  <c r="D124" i="5"/>
  <c r="D123" i="5" s="1"/>
  <c r="D121" i="5"/>
  <c r="D119" i="5" s="1"/>
  <c r="D116" i="5"/>
  <c r="D114" i="5"/>
  <c r="D112" i="5"/>
  <c r="D110" i="5"/>
  <c r="D108" i="5"/>
  <c r="D106" i="5"/>
  <c r="D102" i="5"/>
  <c r="D100" i="5"/>
  <c r="D98" i="5"/>
  <c r="D96" i="5"/>
  <c r="D94" i="5"/>
  <c r="D91" i="5"/>
  <c r="D89" i="5"/>
  <c r="D87" i="5"/>
  <c r="D85" i="5"/>
  <c r="D80" i="5"/>
  <c r="D79" i="5" s="1"/>
  <c r="D77" i="5"/>
  <c r="D76" i="5" s="1"/>
  <c r="D73" i="5"/>
  <c r="D71" i="5"/>
  <c r="D59" i="5"/>
  <c r="D57" i="5"/>
  <c r="D53" i="5"/>
  <c r="D52" i="5" s="1"/>
  <c r="D49" i="5"/>
  <c r="D45" i="5"/>
  <c r="D43" i="5"/>
  <c r="D40" i="5"/>
  <c r="D35" i="5"/>
  <c r="D32" i="5"/>
  <c r="D29" i="5"/>
  <c r="D26" i="5"/>
  <c r="D23" i="5"/>
  <c r="D21" i="5"/>
  <c r="D19" i="5"/>
  <c r="D17" i="5"/>
  <c r="D7" i="5"/>
  <c r="D6" i="5" s="1"/>
  <c r="C178" i="5"/>
  <c r="C176" i="5"/>
  <c r="C172" i="5"/>
  <c r="C169" i="5"/>
  <c r="C167" i="5"/>
  <c r="C165" i="5"/>
  <c r="C163" i="5"/>
  <c r="C161" i="5"/>
  <c r="C158" i="5"/>
  <c r="C156" i="5"/>
  <c r="C154" i="5"/>
  <c r="C152" i="5"/>
  <c r="C150" i="5"/>
  <c r="C148" i="5"/>
  <c r="C146" i="5"/>
  <c r="C144" i="5"/>
  <c r="C142" i="5"/>
  <c r="C140" i="5"/>
  <c r="C138" i="5"/>
  <c r="C136" i="5"/>
  <c r="C131" i="5"/>
  <c r="C129" i="5"/>
  <c r="C124" i="5"/>
  <c r="C123" i="5" s="1"/>
  <c r="C121" i="5"/>
  <c r="C119" i="5" s="1"/>
  <c r="E119" i="5" s="1"/>
  <c r="G119" i="5" s="1"/>
  <c r="I119" i="5" s="1"/>
  <c r="K119" i="5" s="1"/>
  <c r="C116" i="5"/>
  <c r="C114" i="5"/>
  <c r="C112" i="5"/>
  <c r="C110" i="5"/>
  <c r="C108" i="5"/>
  <c r="C106" i="5"/>
  <c r="C102" i="5"/>
  <c r="C100" i="5"/>
  <c r="C98" i="5"/>
  <c r="C96" i="5"/>
  <c r="C94" i="5"/>
  <c r="C91" i="5"/>
  <c r="E91" i="5" s="1"/>
  <c r="G91" i="5" s="1"/>
  <c r="I91" i="5" s="1"/>
  <c r="K91" i="5" s="1"/>
  <c r="C89" i="5"/>
  <c r="C87" i="5"/>
  <c r="C85" i="5"/>
  <c r="C80" i="5"/>
  <c r="C79" i="5" s="1"/>
  <c r="C77" i="5"/>
  <c r="C76" i="5" s="1"/>
  <c r="C73" i="5"/>
  <c r="C71" i="5"/>
  <c r="C65" i="5"/>
  <c r="E65" i="5" s="1"/>
  <c r="G65" i="5" s="1"/>
  <c r="I65" i="5" s="1"/>
  <c r="K65" i="5" s="1"/>
  <c r="C59" i="5"/>
  <c r="C57" i="5"/>
  <c r="C53" i="5"/>
  <c r="C52" i="5" s="1"/>
  <c r="E52" i="5" s="1"/>
  <c r="G52" i="5" s="1"/>
  <c r="I52" i="5" s="1"/>
  <c r="K52" i="5" s="1"/>
  <c r="C49" i="5"/>
  <c r="C45" i="5"/>
  <c r="C43" i="5"/>
  <c r="C40" i="5"/>
  <c r="E40" i="5" s="1"/>
  <c r="G40" i="5" s="1"/>
  <c r="I40" i="5" s="1"/>
  <c r="K40" i="5" s="1"/>
  <c r="C35" i="5"/>
  <c r="C32" i="5"/>
  <c r="E32" i="5" s="1"/>
  <c r="G32" i="5" s="1"/>
  <c r="I32" i="5" s="1"/>
  <c r="K32" i="5" s="1"/>
  <c r="C29" i="5"/>
  <c r="C26" i="5"/>
  <c r="E26" i="5" s="1"/>
  <c r="G26" i="5" s="1"/>
  <c r="I26" i="5" s="1"/>
  <c r="K26" i="5" s="1"/>
  <c r="C23" i="5"/>
  <c r="C21" i="5"/>
  <c r="C19" i="5"/>
  <c r="C17" i="5"/>
  <c r="E17" i="5" s="1"/>
  <c r="G17" i="5" s="1"/>
  <c r="I17" i="5" s="1"/>
  <c r="K17" i="5" s="1"/>
  <c r="C7" i="5"/>
  <c r="C6" i="5" s="1"/>
  <c r="E73" i="5" l="1"/>
  <c r="G73" i="5" s="1"/>
  <c r="I73" i="5" s="1"/>
  <c r="K73" i="5" s="1"/>
  <c r="E87" i="5"/>
  <c r="G87" i="5" s="1"/>
  <c r="I87" i="5" s="1"/>
  <c r="K87" i="5" s="1"/>
  <c r="E96" i="5"/>
  <c r="G96" i="5" s="1"/>
  <c r="I96" i="5" s="1"/>
  <c r="K96" i="5" s="1"/>
  <c r="E106" i="5"/>
  <c r="G106" i="5" s="1"/>
  <c r="I106" i="5" s="1"/>
  <c r="K106" i="5" s="1"/>
  <c r="E114" i="5"/>
  <c r="G114" i="5" s="1"/>
  <c r="I114" i="5" s="1"/>
  <c r="K114" i="5" s="1"/>
  <c r="E148" i="5"/>
  <c r="G148" i="5" s="1"/>
  <c r="I148" i="5" s="1"/>
  <c r="K148" i="5" s="1"/>
  <c r="E156" i="5"/>
  <c r="G156" i="5" s="1"/>
  <c r="I156" i="5" s="1"/>
  <c r="K156" i="5" s="1"/>
  <c r="E165" i="5"/>
  <c r="G165" i="5" s="1"/>
  <c r="I165" i="5" s="1"/>
  <c r="K165" i="5" s="1"/>
  <c r="D70" i="5"/>
  <c r="D69" i="5" s="1"/>
  <c r="P126" i="5"/>
  <c r="P185" i="5" s="1"/>
  <c r="E19" i="5"/>
  <c r="G19" i="5" s="1"/>
  <c r="I19" i="5" s="1"/>
  <c r="K19" i="5" s="1"/>
  <c r="E29" i="5"/>
  <c r="G29" i="5" s="1"/>
  <c r="I29" i="5" s="1"/>
  <c r="K29" i="5" s="1"/>
  <c r="E43" i="5"/>
  <c r="G43" i="5" s="1"/>
  <c r="I43" i="5" s="1"/>
  <c r="K43" i="5" s="1"/>
  <c r="E57" i="5"/>
  <c r="G57" i="5" s="1"/>
  <c r="I57" i="5" s="1"/>
  <c r="K57" i="5" s="1"/>
  <c r="E71" i="5"/>
  <c r="G71" i="5" s="1"/>
  <c r="I71" i="5" s="1"/>
  <c r="K71" i="5" s="1"/>
  <c r="E85" i="5"/>
  <c r="G85" i="5" s="1"/>
  <c r="I85" i="5" s="1"/>
  <c r="K85" i="5" s="1"/>
  <c r="E94" i="5"/>
  <c r="G94" i="5" s="1"/>
  <c r="I94" i="5" s="1"/>
  <c r="K94" i="5" s="1"/>
  <c r="E102" i="5"/>
  <c r="G102" i="5" s="1"/>
  <c r="I102" i="5" s="1"/>
  <c r="K102" i="5" s="1"/>
  <c r="E112" i="5"/>
  <c r="G112" i="5" s="1"/>
  <c r="I112" i="5" s="1"/>
  <c r="K112" i="5" s="1"/>
  <c r="E123" i="5"/>
  <c r="G123" i="5" s="1"/>
  <c r="I123" i="5" s="1"/>
  <c r="K123" i="5" s="1"/>
  <c r="E146" i="5"/>
  <c r="G146" i="5" s="1"/>
  <c r="I146" i="5" s="1"/>
  <c r="K146" i="5" s="1"/>
  <c r="E154" i="5"/>
  <c r="G154" i="5" s="1"/>
  <c r="I154" i="5" s="1"/>
  <c r="K154" i="5" s="1"/>
  <c r="E172" i="5"/>
  <c r="G172" i="5" s="1"/>
  <c r="I172" i="5" s="1"/>
  <c r="K172" i="5" s="1"/>
  <c r="E6" i="5"/>
  <c r="G6" i="5" s="1"/>
  <c r="I6" i="5" s="1"/>
  <c r="K6" i="5" s="1"/>
  <c r="E23" i="5"/>
  <c r="G23" i="5" s="1"/>
  <c r="I23" i="5" s="1"/>
  <c r="K23" i="5" s="1"/>
  <c r="E35" i="5"/>
  <c r="G35" i="5" s="1"/>
  <c r="I35" i="5" s="1"/>
  <c r="K35" i="5" s="1"/>
  <c r="E49" i="5"/>
  <c r="G49" i="5" s="1"/>
  <c r="I49" i="5" s="1"/>
  <c r="K49" i="5" s="1"/>
  <c r="C62" i="5"/>
  <c r="C61" i="5" s="1"/>
  <c r="E61" i="5" s="1"/>
  <c r="G61" i="5" s="1"/>
  <c r="I61" i="5" s="1"/>
  <c r="K61" i="5" s="1"/>
  <c r="E76" i="5"/>
  <c r="G76" i="5" s="1"/>
  <c r="I76" i="5" s="1"/>
  <c r="K76" i="5" s="1"/>
  <c r="E89" i="5"/>
  <c r="G89" i="5" s="1"/>
  <c r="I89" i="5" s="1"/>
  <c r="K89" i="5" s="1"/>
  <c r="E98" i="5"/>
  <c r="G98" i="5" s="1"/>
  <c r="I98" i="5" s="1"/>
  <c r="K98" i="5" s="1"/>
  <c r="E108" i="5"/>
  <c r="G108" i="5" s="1"/>
  <c r="I108" i="5" s="1"/>
  <c r="K108" i="5" s="1"/>
  <c r="E116" i="5"/>
  <c r="G116" i="5" s="1"/>
  <c r="I116" i="5" s="1"/>
  <c r="K116" i="5" s="1"/>
  <c r="E150" i="5"/>
  <c r="G150" i="5" s="1"/>
  <c r="I150" i="5" s="1"/>
  <c r="K150" i="5" s="1"/>
  <c r="E178" i="5"/>
  <c r="G178" i="5" s="1"/>
  <c r="I178" i="5" s="1"/>
  <c r="K178" i="5" s="1"/>
  <c r="S126" i="5"/>
  <c r="T127" i="5"/>
  <c r="O125" i="5"/>
  <c r="Q126" i="5"/>
  <c r="O185" i="5"/>
  <c r="E140" i="5"/>
  <c r="G140" i="5" s="1"/>
  <c r="I140" i="5" s="1"/>
  <c r="K140" i="5" s="1"/>
  <c r="E21" i="5"/>
  <c r="G21" i="5" s="1"/>
  <c r="I21" i="5" s="1"/>
  <c r="K21" i="5" s="1"/>
  <c r="E45" i="5"/>
  <c r="G45" i="5" s="1"/>
  <c r="I45" i="5" s="1"/>
  <c r="K45" i="5" s="1"/>
  <c r="E59" i="5"/>
  <c r="G59" i="5" s="1"/>
  <c r="I59" i="5" s="1"/>
  <c r="K59" i="5" s="1"/>
  <c r="C128" i="5"/>
  <c r="C171" i="5"/>
  <c r="E131" i="5"/>
  <c r="G131" i="5" s="1"/>
  <c r="I131" i="5" s="1"/>
  <c r="K131" i="5" s="1"/>
  <c r="E142" i="5"/>
  <c r="G142" i="5" s="1"/>
  <c r="I142" i="5" s="1"/>
  <c r="K142" i="5" s="1"/>
  <c r="E158" i="5"/>
  <c r="G158" i="5" s="1"/>
  <c r="I158" i="5" s="1"/>
  <c r="K158" i="5" s="1"/>
  <c r="E167" i="5"/>
  <c r="G167" i="5" s="1"/>
  <c r="I167" i="5" s="1"/>
  <c r="K167" i="5" s="1"/>
  <c r="E121" i="5"/>
  <c r="G121" i="5" s="1"/>
  <c r="I121" i="5" s="1"/>
  <c r="K121" i="5" s="1"/>
  <c r="E100" i="5"/>
  <c r="G100" i="5" s="1"/>
  <c r="I100" i="5" s="1"/>
  <c r="K100" i="5" s="1"/>
  <c r="E110" i="5"/>
  <c r="G110" i="5" s="1"/>
  <c r="I110" i="5" s="1"/>
  <c r="K110" i="5" s="1"/>
  <c r="E136" i="5"/>
  <c r="G136" i="5" s="1"/>
  <c r="I136" i="5" s="1"/>
  <c r="K136" i="5" s="1"/>
  <c r="E152" i="5"/>
  <c r="G152" i="5" s="1"/>
  <c r="I152" i="5" s="1"/>
  <c r="K152" i="5" s="1"/>
  <c r="E161" i="5"/>
  <c r="G161" i="5" s="1"/>
  <c r="I161" i="5" s="1"/>
  <c r="K161" i="5" s="1"/>
  <c r="E169" i="5"/>
  <c r="G169" i="5" s="1"/>
  <c r="I169" i="5" s="1"/>
  <c r="K169" i="5" s="1"/>
  <c r="D34" i="5"/>
  <c r="E138" i="5"/>
  <c r="G138" i="5" s="1"/>
  <c r="I138" i="5" s="1"/>
  <c r="K138" i="5" s="1"/>
  <c r="E163" i="5"/>
  <c r="G163" i="5" s="1"/>
  <c r="I163" i="5" s="1"/>
  <c r="K163" i="5" s="1"/>
  <c r="D171" i="5"/>
  <c r="E129" i="5"/>
  <c r="G129" i="5" s="1"/>
  <c r="I129" i="5" s="1"/>
  <c r="K129" i="5" s="1"/>
  <c r="E144" i="5"/>
  <c r="G144" i="5" s="1"/>
  <c r="I144" i="5" s="1"/>
  <c r="K144" i="5" s="1"/>
  <c r="E176" i="5"/>
  <c r="G176" i="5" s="1"/>
  <c r="I176" i="5" s="1"/>
  <c r="K176" i="5" s="1"/>
  <c r="E53" i="5"/>
  <c r="G53" i="5" s="1"/>
  <c r="I53" i="5" s="1"/>
  <c r="K53" i="5" s="1"/>
  <c r="C84" i="5"/>
  <c r="E77" i="5"/>
  <c r="G77" i="5" s="1"/>
  <c r="I77" i="5" s="1"/>
  <c r="K77" i="5" s="1"/>
  <c r="E124" i="5"/>
  <c r="G124" i="5" s="1"/>
  <c r="I124" i="5" s="1"/>
  <c r="K124" i="5" s="1"/>
  <c r="E7" i="5"/>
  <c r="G7" i="5" s="1"/>
  <c r="I7" i="5" s="1"/>
  <c r="K7" i="5" s="1"/>
  <c r="E80" i="5"/>
  <c r="G80" i="5" s="1"/>
  <c r="I80" i="5" s="1"/>
  <c r="K80" i="5" s="1"/>
  <c r="D128" i="5"/>
  <c r="E128" i="5" s="1"/>
  <c r="G128" i="5" s="1"/>
  <c r="I128" i="5" s="1"/>
  <c r="K128" i="5" s="1"/>
  <c r="D84" i="5"/>
  <c r="D83" i="5" s="1"/>
  <c r="C56" i="5"/>
  <c r="C70" i="5"/>
  <c r="D48" i="5"/>
  <c r="C34" i="5"/>
  <c r="C42" i="5"/>
  <c r="D25" i="5"/>
  <c r="D160" i="5"/>
  <c r="C48" i="5"/>
  <c r="D42" i="5"/>
  <c r="D39" i="5" s="1"/>
  <c r="C25" i="5"/>
  <c r="E25" i="5" s="1"/>
  <c r="G25" i="5" s="1"/>
  <c r="I25" i="5" s="1"/>
  <c r="K25" i="5" s="1"/>
  <c r="C16" i="5"/>
  <c r="C75" i="5"/>
  <c r="C160" i="5"/>
  <c r="D16" i="5"/>
  <c r="D15" i="5" s="1"/>
  <c r="D56" i="5"/>
  <c r="D75" i="5"/>
  <c r="C135" i="5"/>
  <c r="D135" i="5"/>
  <c r="D47" i="5"/>
  <c r="E62" i="5" l="1"/>
  <c r="G62" i="5" s="1"/>
  <c r="I62" i="5" s="1"/>
  <c r="K62" i="5" s="1"/>
  <c r="E34" i="5"/>
  <c r="G34" i="5" s="1"/>
  <c r="I34" i="5" s="1"/>
  <c r="K34" i="5" s="1"/>
  <c r="E171" i="5"/>
  <c r="G171" i="5" s="1"/>
  <c r="I171" i="5" s="1"/>
  <c r="K171" i="5" s="1"/>
  <c r="E84" i="5"/>
  <c r="G84" i="5" s="1"/>
  <c r="I84" i="5" s="1"/>
  <c r="K84" i="5" s="1"/>
  <c r="D5" i="5"/>
  <c r="S185" i="5"/>
  <c r="T185" i="5" s="1"/>
  <c r="T126" i="5"/>
  <c r="O123" i="5"/>
  <c r="Q123" i="5" s="1"/>
  <c r="Q125" i="5"/>
  <c r="C39" i="5"/>
  <c r="E39" i="5" s="1"/>
  <c r="G39" i="5" s="1"/>
  <c r="I39" i="5" s="1"/>
  <c r="K39" i="5" s="1"/>
  <c r="E42" i="5"/>
  <c r="G42" i="5" s="1"/>
  <c r="I42" i="5" s="1"/>
  <c r="K42" i="5" s="1"/>
  <c r="E56" i="5"/>
  <c r="G56" i="5" s="1"/>
  <c r="I56" i="5" s="1"/>
  <c r="K56" i="5" s="1"/>
  <c r="C47" i="5"/>
  <c r="E48" i="5"/>
  <c r="G48" i="5" s="1"/>
  <c r="I48" i="5" s="1"/>
  <c r="K48" i="5" s="1"/>
  <c r="C15" i="5"/>
  <c r="E15" i="5" s="1"/>
  <c r="G15" i="5" s="1"/>
  <c r="I15" i="5" s="1"/>
  <c r="K15" i="5" s="1"/>
  <c r="E16" i="5"/>
  <c r="G16" i="5" s="1"/>
  <c r="I16" i="5" s="1"/>
  <c r="K16" i="5" s="1"/>
  <c r="E160" i="5"/>
  <c r="G160" i="5" s="1"/>
  <c r="I160" i="5" s="1"/>
  <c r="K160" i="5" s="1"/>
  <c r="E135" i="5"/>
  <c r="G135" i="5" s="1"/>
  <c r="I135" i="5" s="1"/>
  <c r="K135" i="5" s="1"/>
  <c r="C69" i="5"/>
  <c r="E69" i="5" s="1"/>
  <c r="G69" i="5" s="1"/>
  <c r="I69" i="5" s="1"/>
  <c r="K69" i="5" s="1"/>
  <c r="E70" i="5"/>
  <c r="G70" i="5" s="1"/>
  <c r="I70" i="5" s="1"/>
  <c r="K70" i="5" s="1"/>
  <c r="C83" i="5"/>
  <c r="E83" i="5" s="1"/>
  <c r="G83" i="5" s="1"/>
  <c r="I83" i="5" s="1"/>
  <c r="K83" i="5" s="1"/>
  <c r="E75" i="5"/>
  <c r="G75" i="5" s="1"/>
  <c r="I75" i="5" s="1"/>
  <c r="K75" i="5" s="1"/>
  <c r="E79" i="5"/>
  <c r="G79" i="5" s="1"/>
  <c r="I79" i="5" s="1"/>
  <c r="K79" i="5" s="1"/>
  <c r="E47" i="5" l="1"/>
  <c r="C5" i="5"/>
  <c r="T5" i="5"/>
  <c r="Q185" i="5"/>
  <c r="E5" i="5" l="1"/>
  <c r="G47" i="5"/>
  <c r="F69" i="4"/>
  <c r="D69" i="4"/>
  <c r="F68" i="4"/>
  <c r="D68" i="4"/>
  <c r="G5" i="5" l="1"/>
  <c r="I47" i="5"/>
  <c r="G4" i="4"/>
  <c r="E12" i="4"/>
  <c r="I5" i="5" l="1"/>
  <c r="K47" i="5"/>
  <c r="E69" i="4"/>
  <c r="G69" i="4" s="1"/>
  <c r="E68" i="4"/>
  <c r="G68" i="4" s="1"/>
  <c r="A155" i="3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A5" i="3"/>
  <c r="A4" i="3"/>
  <c r="A3" i="3"/>
  <c r="A2" i="3"/>
  <c r="K5" i="5" l="1"/>
  <c r="N5" i="5"/>
  <c r="K197" i="3"/>
  <c r="K193" i="3"/>
  <c r="K189" i="3"/>
  <c r="K185" i="3"/>
  <c r="K181" i="3"/>
  <c r="K177" i="3"/>
  <c r="K173" i="3"/>
  <c r="K166" i="3"/>
  <c r="K162" i="3"/>
  <c r="K158" i="3"/>
  <c r="K154" i="3"/>
  <c r="K150" i="3"/>
  <c r="K146" i="3"/>
  <c r="K142" i="3"/>
  <c r="K138" i="3"/>
  <c r="K133" i="3"/>
  <c r="K129" i="3"/>
  <c r="K125" i="3"/>
  <c r="K121" i="3"/>
  <c r="K117" i="3"/>
  <c r="K113" i="3"/>
  <c r="K109" i="3"/>
  <c r="K105" i="3"/>
  <c r="K101" i="3"/>
  <c r="K97" i="3"/>
  <c r="K93" i="3"/>
  <c r="K89" i="3"/>
  <c r="K85" i="3"/>
  <c r="K81" i="3"/>
  <c r="K77" i="3"/>
  <c r="K73" i="3"/>
  <c r="K69" i="3"/>
  <c r="K64" i="3"/>
  <c r="K60" i="3"/>
  <c r="K56" i="3"/>
  <c r="K52" i="3"/>
  <c r="K48" i="3"/>
  <c r="K44" i="3"/>
  <c r="K40" i="3"/>
  <c r="K36" i="3"/>
  <c r="K32" i="3"/>
  <c r="K28" i="3"/>
  <c r="K24" i="3"/>
  <c r="K20" i="3"/>
  <c r="K16" i="3"/>
  <c r="K12" i="3"/>
  <c r="K8" i="3"/>
  <c r="K4" i="3"/>
  <c r="J198" i="3"/>
  <c r="J194" i="3"/>
  <c r="J190" i="3"/>
  <c r="J186" i="3"/>
  <c r="J182" i="3"/>
  <c r="J178" i="3"/>
  <c r="J174" i="3"/>
  <c r="J166" i="3"/>
  <c r="J162" i="3"/>
  <c r="J158" i="3"/>
  <c r="J154" i="3"/>
  <c r="J150" i="3"/>
  <c r="J146" i="3"/>
  <c r="J142" i="3"/>
  <c r="J138" i="3"/>
  <c r="J133" i="3"/>
  <c r="J129" i="3"/>
  <c r="J125" i="3"/>
  <c r="J121" i="3"/>
  <c r="J117" i="3"/>
  <c r="J113" i="3"/>
  <c r="J109" i="3"/>
  <c r="J105" i="3"/>
  <c r="J101" i="3"/>
  <c r="J97" i="3"/>
  <c r="J93" i="3"/>
  <c r="J89" i="3"/>
  <c r="J85" i="3"/>
  <c r="J81" i="3"/>
  <c r="J77" i="3"/>
  <c r="J73" i="3"/>
  <c r="J69" i="3"/>
  <c r="J64" i="3"/>
  <c r="J60" i="3"/>
  <c r="J56" i="3"/>
  <c r="J52" i="3"/>
  <c r="J48" i="3"/>
  <c r="K200" i="3"/>
  <c r="K195" i="3"/>
  <c r="K190" i="3"/>
  <c r="K184" i="3"/>
  <c r="K179" i="3"/>
  <c r="K174" i="3"/>
  <c r="K165" i="3"/>
  <c r="K160" i="3"/>
  <c r="K155" i="3"/>
  <c r="K149" i="3"/>
  <c r="K144" i="3"/>
  <c r="K139" i="3"/>
  <c r="K132" i="3"/>
  <c r="K127" i="3"/>
  <c r="K122" i="3"/>
  <c r="K116" i="3"/>
  <c r="K111" i="3"/>
  <c r="K106" i="3"/>
  <c r="K100" i="3"/>
  <c r="K95" i="3"/>
  <c r="K90" i="3"/>
  <c r="K84" i="3"/>
  <c r="K79" i="3"/>
  <c r="K74" i="3"/>
  <c r="K68" i="3"/>
  <c r="K62" i="3"/>
  <c r="K57" i="3"/>
  <c r="K51" i="3"/>
  <c r="K46" i="3"/>
  <c r="K41" i="3"/>
  <c r="K35" i="3"/>
  <c r="K30" i="3"/>
  <c r="K25" i="3"/>
  <c r="K19" i="3"/>
  <c r="K14" i="3"/>
  <c r="K9" i="3"/>
  <c r="K3" i="3"/>
  <c r="J196" i="3"/>
  <c r="J191" i="3"/>
  <c r="J185" i="3"/>
  <c r="J180" i="3"/>
  <c r="J175" i="3"/>
  <c r="J165" i="3"/>
  <c r="J160" i="3"/>
  <c r="J155" i="3"/>
  <c r="J149" i="3"/>
  <c r="J144" i="3"/>
  <c r="J139" i="3"/>
  <c r="J132" i="3"/>
  <c r="J127" i="3"/>
  <c r="J122" i="3"/>
  <c r="J116" i="3"/>
  <c r="J111" i="3"/>
  <c r="J106" i="3"/>
  <c r="J100" i="3"/>
  <c r="J95" i="3"/>
  <c r="J90" i="3"/>
  <c r="J84" i="3"/>
  <c r="J79" i="3"/>
  <c r="J74" i="3"/>
  <c r="J68" i="3"/>
  <c r="J62" i="3"/>
  <c r="J57" i="3"/>
  <c r="J51" i="3"/>
  <c r="J46" i="3"/>
  <c r="J42" i="3"/>
  <c r="J38" i="3"/>
  <c r="J34" i="3"/>
  <c r="J30" i="3"/>
  <c r="J26" i="3"/>
  <c r="J22" i="3"/>
  <c r="J18" i="3"/>
  <c r="J14" i="3"/>
  <c r="J10" i="3"/>
  <c r="J6" i="3"/>
  <c r="I3" i="3"/>
  <c r="I7" i="3"/>
  <c r="I11" i="3"/>
  <c r="I15" i="3"/>
  <c r="I19" i="3"/>
  <c r="I23" i="3"/>
  <c r="I27" i="3"/>
  <c r="I32" i="3"/>
  <c r="I36" i="3"/>
  <c r="I40" i="3"/>
  <c r="K199" i="3"/>
  <c r="K194" i="3"/>
  <c r="K188" i="3"/>
  <c r="K183" i="3"/>
  <c r="K178" i="3"/>
  <c r="K171" i="3"/>
  <c r="K164" i="3"/>
  <c r="K159" i="3"/>
  <c r="K153" i="3"/>
  <c r="K148" i="3"/>
  <c r="K143" i="3"/>
  <c r="K137" i="3"/>
  <c r="K131" i="3"/>
  <c r="K126" i="3"/>
  <c r="K120" i="3"/>
  <c r="K115" i="3"/>
  <c r="K110" i="3"/>
  <c r="K104" i="3"/>
  <c r="K99" i="3"/>
  <c r="K94" i="3"/>
  <c r="K88" i="3"/>
  <c r="K83" i="3"/>
  <c r="K78" i="3"/>
  <c r="K72" i="3"/>
  <c r="K66" i="3"/>
  <c r="K61" i="3"/>
  <c r="K55" i="3"/>
  <c r="K50" i="3"/>
  <c r="K45" i="3"/>
  <c r="K39" i="3"/>
  <c r="K34" i="3"/>
  <c r="K29" i="3"/>
  <c r="K23" i="3"/>
  <c r="K18" i="3"/>
  <c r="K13" i="3"/>
  <c r="K7" i="3"/>
  <c r="J200" i="3"/>
  <c r="J195" i="3"/>
  <c r="J189" i="3"/>
  <c r="J184" i="3"/>
  <c r="J179" i="3"/>
  <c r="J173" i="3"/>
  <c r="J164" i="3"/>
  <c r="J159" i="3"/>
  <c r="J153" i="3"/>
  <c r="J148" i="3"/>
  <c r="J143" i="3"/>
  <c r="J137" i="3"/>
  <c r="J131" i="3"/>
  <c r="J126" i="3"/>
  <c r="J120" i="3"/>
  <c r="K198" i="3"/>
  <c r="K187" i="3"/>
  <c r="K176" i="3"/>
  <c r="K163" i="3"/>
  <c r="K152" i="3"/>
  <c r="K141" i="3"/>
  <c r="K130" i="3"/>
  <c r="K119" i="3"/>
  <c r="K108" i="3"/>
  <c r="K98" i="3"/>
  <c r="K87" i="3"/>
  <c r="K76" i="3"/>
  <c r="K65" i="3"/>
  <c r="K54" i="3"/>
  <c r="K43" i="3"/>
  <c r="K33" i="3"/>
  <c r="K22" i="3"/>
  <c r="K11" i="3"/>
  <c r="J199" i="3"/>
  <c r="J188" i="3"/>
  <c r="J177" i="3"/>
  <c r="J163" i="3"/>
  <c r="J152" i="3"/>
  <c r="J141" i="3"/>
  <c r="J130" i="3"/>
  <c r="J119" i="3"/>
  <c r="J112" i="3"/>
  <c r="J104" i="3"/>
  <c r="J98" i="3"/>
  <c r="J91" i="3"/>
  <c r="J83" i="3"/>
  <c r="J76" i="3"/>
  <c r="J70" i="3"/>
  <c r="J61" i="3"/>
  <c r="J54" i="3"/>
  <c r="J47" i="3"/>
  <c r="J41" i="3"/>
  <c r="J36" i="3"/>
  <c r="J31" i="3"/>
  <c r="J25" i="3"/>
  <c r="J20" i="3"/>
  <c r="J15" i="3"/>
  <c r="J9" i="3"/>
  <c r="J4" i="3"/>
  <c r="I6" i="3"/>
  <c r="I12" i="3"/>
  <c r="I17" i="3"/>
  <c r="I22" i="3"/>
  <c r="I28" i="3"/>
  <c r="I34" i="3"/>
  <c r="I39" i="3"/>
  <c r="I44" i="3"/>
  <c r="I48" i="3"/>
  <c r="I52" i="3"/>
  <c r="I56" i="3"/>
  <c r="I60" i="3"/>
  <c r="I64" i="3"/>
  <c r="I69" i="3"/>
  <c r="I73" i="3"/>
  <c r="I77" i="3"/>
  <c r="I81" i="3"/>
  <c r="I85" i="3"/>
  <c r="I89" i="3"/>
  <c r="I93" i="3"/>
  <c r="K192" i="3"/>
  <c r="K182" i="3"/>
  <c r="K170" i="3"/>
  <c r="K157" i="3"/>
  <c r="K147" i="3"/>
  <c r="K135" i="3"/>
  <c r="K124" i="3"/>
  <c r="K114" i="3"/>
  <c r="K103" i="3"/>
  <c r="K92" i="3"/>
  <c r="K82" i="3"/>
  <c r="K71" i="3"/>
  <c r="K59" i="3"/>
  <c r="K49" i="3"/>
  <c r="K38" i="3"/>
  <c r="K27" i="3"/>
  <c r="K17" i="3"/>
  <c r="K6" i="3"/>
  <c r="J193" i="3"/>
  <c r="J183" i="3"/>
  <c r="J170" i="3"/>
  <c r="J157" i="3"/>
  <c r="J147" i="3"/>
  <c r="J135" i="3"/>
  <c r="J124" i="3"/>
  <c r="J115" i="3"/>
  <c r="J108" i="3"/>
  <c r="J102" i="3"/>
  <c r="J94" i="3"/>
  <c r="J87" i="3"/>
  <c r="J80" i="3"/>
  <c r="J72" i="3"/>
  <c r="J65" i="3"/>
  <c r="J58" i="3"/>
  <c r="J50" i="3"/>
  <c r="J44" i="3"/>
  <c r="J39" i="3"/>
  <c r="J33" i="3"/>
  <c r="J28" i="3"/>
  <c r="J23" i="3"/>
  <c r="J17" i="3"/>
  <c r="J12" i="3"/>
  <c r="J7" i="3"/>
  <c r="I4" i="3"/>
  <c r="I9" i="3"/>
  <c r="I14" i="3"/>
  <c r="I20" i="3"/>
  <c r="I25" i="3"/>
  <c r="I31" i="3"/>
  <c r="I37" i="3"/>
  <c r="I42" i="3"/>
  <c r="I46" i="3"/>
  <c r="I50" i="3"/>
  <c r="I54" i="3"/>
  <c r="I58" i="3"/>
  <c r="I62" i="3"/>
  <c r="I66" i="3"/>
  <c r="I71" i="3"/>
  <c r="I75" i="3"/>
  <c r="I79" i="3"/>
  <c r="I83" i="3"/>
  <c r="I87" i="3"/>
  <c r="I91" i="3"/>
  <c r="I95" i="3"/>
  <c r="I99" i="3"/>
  <c r="I103" i="3"/>
  <c r="I107" i="3"/>
  <c r="I111" i="3"/>
  <c r="I115" i="3"/>
  <c r="I119" i="3"/>
  <c r="I123" i="3"/>
  <c r="I127" i="3"/>
  <c r="I131" i="3"/>
  <c r="I135" i="3"/>
  <c r="I140" i="3"/>
  <c r="I144" i="3"/>
  <c r="I148" i="3"/>
  <c r="I152" i="3"/>
  <c r="I157" i="3"/>
  <c r="I166" i="3"/>
  <c r="I175" i="3"/>
  <c r="I179" i="3"/>
  <c r="I183" i="3"/>
  <c r="I187" i="3"/>
  <c r="I191" i="3"/>
  <c r="I197" i="3"/>
  <c r="I193" i="3"/>
  <c r="I188" i="3"/>
  <c r="I182" i="3"/>
  <c r="I177" i="3"/>
  <c r="I167" i="3"/>
  <c r="I155" i="3"/>
  <c r="I150" i="3"/>
  <c r="I145" i="3"/>
  <c r="I139" i="3"/>
  <c r="I133" i="3"/>
  <c r="I128" i="3"/>
  <c r="I122" i="3"/>
  <c r="I117" i="3"/>
  <c r="I112" i="3"/>
  <c r="I106" i="3"/>
  <c r="I101" i="3"/>
  <c r="I96" i="3"/>
  <c r="I88" i="3"/>
  <c r="I80" i="3"/>
  <c r="I72" i="3"/>
  <c r="I63" i="3"/>
  <c r="I55" i="3"/>
  <c r="I47" i="3"/>
  <c r="I38" i="3"/>
  <c r="I26" i="3"/>
  <c r="I16" i="3"/>
  <c r="I5" i="3"/>
  <c r="J11" i="3"/>
  <c r="J21" i="3"/>
  <c r="J32" i="3"/>
  <c r="J43" i="3"/>
  <c r="J55" i="3"/>
  <c r="J71" i="3"/>
  <c r="J86" i="3"/>
  <c r="J99" i="3"/>
  <c r="J114" i="3"/>
  <c r="J134" i="3"/>
  <c r="J156" i="3"/>
  <c r="J181" i="3"/>
  <c r="K5" i="3"/>
  <c r="K26" i="3"/>
  <c r="K47" i="3"/>
  <c r="K70" i="3"/>
  <c r="K91" i="3"/>
  <c r="K112" i="3"/>
  <c r="K134" i="3"/>
  <c r="K156" i="3"/>
  <c r="K180" i="3"/>
  <c r="I200" i="3"/>
  <c r="I196" i="3"/>
  <c r="I192" i="3"/>
  <c r="I186" i="3"/>
  <c r="I181" i="3"/>
  <c r="I176" i="3"/>
  <c r="I165" i="3"/>
  <c r="I154" i="3"/>
  <c r="I149" i="3"/>
  <c r="I143" i="3"/>
  <c r="I138" i="3"/>
  <c r="I132" i="3"/>
  <c r="I126" i="3"/>
  <c r="I121" i="3"/>
  <c r="I116" i="3"/>
  <c r="I110" i="3"/>
  <c r="I105" i="3"/>
  <c r="I100" i="3"/>
  <c r="I94" i="3"/>
  <c r="I86" i="3"/>
  <c r="I78" i="3"/>
  <c r="I70" i="3"/>
  <c r="I61" i="3"/>
  <c r="I53" i="3"/>
  <c r="I45" i="3"/>
  <c r="I35" i="3"/>
  <c r="I24" i="3"/>
  <c r="I13" i="3"/>
  <c r="J3" i="3"/>
  <c r="J13" i="3"/>
  <c r="J24" i="3"/>
  <c r="J35" i="3"/>
  <c r="J45" i="3"/>
  <c r="J59" i="3"/>
  <c r="J75" i="3"/>
  <c r="J88" i="3"/>
  <c r="J103" i="3"/>
  <c r="J118" i="3"/>
  <c r="J140" i="3"/>
  <c r="J161" i="3"/>
  <c r="J187" i="3"/>
  <c r="K10" i="3"/>
  <c r="K31" i="3"/>
  <c r="K53" i="3"/>
  <c r="K75" i="3"/>
  <c r="K96" i="3"/>
  <c r="K118" i="3"/>
  <c r="K140" i="3"/>
  <c r="K161" i="3"/>
  <c r="K186" i="3"/>
  <c r="I199" i="3"/>
  <c r="I195" i="3"/>
  <c r="I190" i="3"/>
  <c r="I185" i="3"/>
  <c r="I180" i="3"/>
  <c r="I174" i="3"/>
  <c r="I164" i="3"/>
  <c r="I153" i="3"/>
  <c r="I147" i="3"/>
  <c r="I142" i="3"/>
  <c r="I137" i="3"/>
  <c r="I130" i="3"/>
  <c r="I125" i="3"/>
  <c r="I120" i="3"/>
  <c r="I114" i="3"/>
  <c r="I109" i="3"/>
  <c r="I104" i="3"/>
  <c r="I98" i="3"/>
  <c r="I92" i="3"/>
  <c r="I84" i="3"/>
  <c r="I76" i="3"/>
  <c r="I68" i="3"/>
  <c r="I59" i="3"/>
  <c r="I51" i="3"/>
  <c r="I43" i="3"/>
  <c r="I33" i="3"/>
  <c r="I21" i="3"/>
  <c r="I10" i="3"/>
  <c r="J5" i="3"/>
  <c r="J16" i="3"/>
  <c r="J27" i="3"/>
  <c r="J37" i="3"/>
  <c r="J49" i="3"/>
  <c r="J63" i="3"/>
  <c r="J78" i="3"/>
  <c r="J92" i="3"/>
  <c r="J107" i="3"/>
  <c r="J123" i="3"/>
  <c r="J145" i="3"/>
  <c r="J167" i="3"/>
  <c r="J192" i="3"/>
  <c r="K15" i="3"/>
  <c r="K37" i="3"/>
  <c r="K58" i="3"/>
  <c r="K80" i="3"/>
  <c r="K102" i="3"/>
  <c r="K123" i="3"/>
  <c r="K145" i="3"/>
  <c r="K167" i="3"/>
  <c r="K191" i="3"/>
  <c r="I198" i="3"/>
  <c r="I194" i="3"/>
  <c r="I189" i="3"/>
  <c r="I184" i="3"/>
  <c r="I178" i="3"/>
  <c r="I173" i="3"/>
  <c r="I163" i="3"/>
  <c r="I151" i="3"/>
  <c r="I146" i="3"/>
  <c r="I141" i="3"/>
  <c r="I134" i="3"/>
  <c r="I129" i="3"/>
  <c r="I124" i="3"/>
  <c r="I118" i="3"/>
  <c r="I113" i="3"/>
  <c r="I108" i="3"/>
  <c r="I102" i="3"/>
  <c r="I97" i="3"/>
  <c r="I90" i="3"/>
  <c r="I82" i="3"/>
  <c r="I74" i="3"/>
  <c r="I65" i="3"/>
  <c r="I57" i="3"/>
  <c r="I49" i="3"/>
  <c r="I41" i="3"/>
  <c r="I30" i="3"/>
  <c r="I18" i="3"/>
  <c r="I8" i="3"/>
  <c r="J8" i="3"/>
  <c r="J19" i="3"/>
  <c r="J29" i="3"/>
  <c r="J40" i="3"/>
  <c r="J53" i="3"/>
  <c r="J66" i="3"/>
  <c r="J82" i="3"/>
  <c r="J96" i="3"/>
  <c r="J110" i="3"/>
  <c r="J128" i="3"/>
  <c r="J151" i="3"/>
  <c r="J176" i="3"/>
  <c r="J197" i="3"/>
  <c r="K21" i="3"/>
  <c r="K42" i="3"/>
  <c r="K63" i="3"/>
  <c r="K86" i="3"/>
  <c r="K107" i="3"/>
  <c r="K128" i="3"/>
  <c r="K151" i="3"/>
  <c r="K175" i="3"/>
  <c r="K196" i="3"/>
  <c r="J201" i="3" l="1"/>
  <c r="J206" i="3" s="1"/>
  <c r="K201" i="3"/>
  <c r="K206" i="3" s="1"/>
  <c r="I201" i="3"/>
  <c r="I206" i="3" s="1"/>
  <c r="C127" i="5"/>
  <c r="C126" i="5" s="1"/>
  <c r="C185" i="5" s="1"/>
  <c r="D127" i="5"/>
  <c r="E127" i="5" l="1"/>
  <c r="G127" i="5" s="1"/>
  <c r="I127" i="5" s="1"/>
  <c r="K127" i="5" s="1"/>
  <c r="D126" i="5"/>
  <c r="E126" i="5" s="1"/>
  <c r="E185" i="5" l="1"/>
  <c r="G126" i="5"/>
  <c r="D185" i="5"/>
  <c r="G185" i="5" l="1"/>
  <c r="I126" i="5"/>
  <c r="I185" i="5" l="1"/>
  <c r="K126" i="5"/>
  <c r="K185" i="5" l="1"/>
  <c r="N185" i="5"/>
</calcChain>
</file>

<file path=xl/comments1.xml><?xml version="1.0" encoding="utf-8"?>
<comments xmlns="http://schemas.openxmlformats.org/spreadsheetml/2006/main">
  <authors>
    <author>Варульникова С.</author>
    <author>Соловьёва</author>
  </authors>
  <commentList>
    <comment ref="B29" authorId="0" shapeId="0">
      <text>
        <r>
          <rPr>
            <b/>
            <sz val="9"/>
            <color indexed="81"/>
            <rFont val="Tahoma"/>
            <family val="2"/>
            <charset val="204"/>
          </rPr>
          <t>Варульникова С.:</t>
        </r>
        <r>
          <rPr>
            <sz val="9"/>
            <color indexed="81"/>
            <rFont val="Tahoma"/>
            <family val="2"/>
            <charset val="204"/>
          </rPr>
          <t xml:space="preserve">
в расходах 816,819</t>
        </r>
      </text>
    </comment>
    <comment ref="B43" authorId="1" shapeId="0">
      <text>
        <r>
          <rPr>
            <sz val="9"/>
            <color indexed="81"/>
            <rFont val="Tahoma"/>
            <family val="2"/>
            <charset val="204"/>
          </rPr>
          <t xml:space="preserve">в расходах у 819
</t>
        </r>
      </text>
    </comment>
    <comment ref="B54" authorId="0" shapeId="0">
      <text>
        <r>
          <rPr>
            <b/>
            <sz val="9"/>
            <color indexed="81"/>
            <rFont val="Tahoma"/>
            <family val="2"/>
            <charset val="204"/>
          </rPr>
          <t>Варульникова С.:</t>
        </r>
        <r>
          <rPr>
            <sz val="9"/>
            <color indexed="81"/>
            <rFont val="Tahoma"/>
            <family val="2"/>
            <charset val="204"/>
          </rPr>
          <t xml:space="preserve">
в расходах 819, 821</t>
        </r>
      </text>
    </comment>
  </commentList>
</comments>
</file>

<file path=xl/sharedStrings.xml><?xml version="1.0" encoding="utf-8"?>
<sst xmlns="http://schemas.openxmlformats.org/spreadsheetml/2006/main" count="940" uniqueCount="697">
  <si>
    <t>ГАД</t>
  </si>
  <si>
    <t>2 02 25021 02 0000 150</t>
  </si>
  <si>
    <t>2 02 25084 02 0000 150</t>
  </si>
  <si>
    <t>2 02 25097 02 0000 150</t>
  </si>
  <si>
    <t>2 02 25519 02 0000 150</t>
  </si>
  <si>
    <t>2 02 25527 02 0000 150</t>
  </si>
  <si>
    <t>2 02 25555 02 0000 150</t>
  </si>
  <si>
    <t>2 02 45159 02 0000 150</t>
  </si>
  <si>
    <t>2 02 25027 02 0000 150</t>
  </si>
  <si>
    <t>2 02 25082 02 0000 150</t>
  </si>
  <si>
    <t>2 02 25086 02 0000 150</t>
  </si>
  <si>
    <t>2 02 25209 02 0000 150</t>
  </si>
  <si>
    <t>2 02 25402 02 0000 150</t>
  </si>
  <si>
    <t>2 02 25462 02 0000 150</t>
  </si>
  <si>
    <t>2 02 25467 02 0000 150</t>
  </si>
  <si>
    <t>2 02 25543 02 0000 150</t>
  </si>
  <si>
    <t>Наименование</t>
  </si>
  <si>
    <r>
      <t xml:space="preserve"> </t>
    </r>
    <r>
      <rPr>
        <b/>
        <sz val="10"/>
        <rFont val="Corbel"/>
        <family val="2"/>
        <charset val="204"/>
      </rPr>
      <t>Σ</t>
    </r>
    <r>
      <rPr>
        <b/>
        <sz val="10"/>
        <rFont val="Calibri Light"/>
        <family val="2"/>
        <charset val="204"/>
      </rPr>
      <t xml:space="preserve"> 2019 год, в том числе:</t>
    </r>
  </si>
  <si>
    <t>средства федерального бюджета</t>
  </si>
  <si>
    <t>%</t>
  </si>
  <si>
    <t>средства областного бюджета (сверхсофи-нансирование)</t>
  </si>
  <si>
    <t>Соглашение</t>
  </si>
  <si>
    <t>2 02 25517 02 0000 150</t>
  </si>
  <si>
    <t>2 02 15001 02 0000 150</t>
  </si>
  <si>
    <t>2 02 15009 02 0000 150</t>
  </si>
  <si>
    <t>2019 год</t>
  </si>
  <si>
    <t>2020 год</t>
  </si>
  <si>
    <t>2021 год</t>
  </si>
  <si>
    <t>средства
областного
бюджета (софинансирование)</t>
  </si>
  <si>
    <t>Субсидии бюджетам субъектов Российской Федерации на мероприятия федеральной целевой программы "Развитие водохозяйственного комплекса Российской Федерации в 2012 - 2020 годах"</t>
  </si>
  <si>
    <t>Субсидии бюджетам субъектов Российской Федерации на мероприятия по стимулированию программ развития жилищного строительства субъектов Российской Федерации</t>
  </si>
  <si>
    <t>Субсидии бюджетам субъектов Российской Федерации на поддержку региональных проектов в сфере информационных технологий</t>
  </si>
  <si>
    <t>Субсидии бюджетам субъектов Российской Федерации на реализацию мероприятий государственной программы Российской Федерации "Доступная среда" на 2011 - 2020 годы</t>
  </si>
  <si>
    <t>Субсидии бюджетам субъектов Российской Федерации на реализацию мероприятий Государственного плана подготовки управленческих кадров для организаций народного хозяйства</t>
  </si>
  <si>
    <t>Субсидии бюджетам субъектов Российской Федерации на адресную финансовую поддержку спортивных организаций, осуществляющих подготовку спортивного резерва для сборных команд Российской Федерации</t>
  </si>
  <si>
    <t>Субсидии бюджетам субъектов Российской Федерации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</si>
  <si>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субъектов Российской Федерации на ежемесячную денежную выплату, назначаемую в случае рождения третьего ребенка или последующих детей до достижения ребенком возраста трех лет</t>
  </si>
  <si>
    <t>Субсидии бюджетам субъектов Российской Федерации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</si>
  <si>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Субсидии бюджетам субъектов Российской Федерации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</si>
  <si>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субъектов Российской Федерации на софинансирование капитальных вложений в объекты государственной собственности субъектов Российской Федерации</t>
  </si>
  <si>
    <t>Субсидии бюджетам субъектов Российской Федерации на реализацию региональных проектов "Создание единого цифрового контура в здравоохранении на основе единой государственной информационной системы здравоохранения (ЕГИСЗ)"</t>
  </si>
  <si>
    <t>Субсидии бюджетам субъектов Российской Федерации на единовременные компенсационные выплаты  медицинским работникам (врачам, фельдшерам) в возрасте до 50 лет, прибывшим (переехавшим) на работу в сельские населенные пункты, либо рабочие поселки, либо поселки городского типа, либо города с населением до 50 тыс. человек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</si>
  <si>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создания и модернизации объектов спортивной инфраструктуры региональной собственности для занятий физической культурой и спортом</t>
  </si>
  <si>
    <t>Субсидии бюджетам субъектов Российской Федерации на развитие материально-технической базы детских поликлиник и детских поликлинических отделений медицинских организаций, оказывающих первичную медико-санитарную помощь</t>
  </si>
  <si>
    <t>Субсидии бюджетам субъектов Российской Федерации на создание детских технопарков "Кванториум"</t>
  </si>
  <si>
    <t>Субсидии бюджетам субъектов Российской Федерации на поддержку образования для детей с ограниченными возможностями здоровья</t>
  </si>
  <si>
    <t>Субсидии бюджетам субъектов Российской Федерации на  развитие паллиативной медицинской помощи</t>
  </si>
  <si>
    <t>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</t>
  </si>
  <si>
    <t>Субсидии бюджетам субъектов Российской Федерации на оснащение объектов спортивной инфраструктуры спортивно-технологическим оборудованием</t>
  </si>
  <si>
    <t>Субсидии бюджетам субъектов Российской Федерации на приобретение спортивного оборудования и инвентаря для приведения организаций спортивной подготовки в нормативное состояние</t>
  </si>
  <si>
    <t>Субсидии бюджетам субъектов Российской Федерации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</si>
  <si>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Субсидии бюджетам субъектов Российской Федерации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</si>
  <si>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Субсидии бюджетам субъектов Российской Федерации на строительство и реконструкцию (модернизацию) объектов питьевого водоснабжения</t>
  </si>
  <si>
    <t>Субсидии бюджетам субъектов Российской Федерации на софинансирование расходов, возникающих при оказании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</si>
  <si>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>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</t>
  </si>
  <si>
    <t>Субсидии бюджетам субъектов Российской Федерации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</si>
  <si>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субъектов Российской Федерации на финансовое обеспечение мероприятий федеральной целевой программы "Развитие физической культуры и спорта в Российской Федерации на 2016 - 2020 годы"</t>
  </si>
  <si>
    <t>Субсидии бюджетам субъектов Российской Федерации на реализацию мероприятий по обеспечению жильем молодых семей</t>
  </si>
  <si>
    <t>Субсидии бюджетам субъектов Российской Федерации на реализацию мероприятий в сфере реабилитации и абилитации инвалидов</t>
  </si>
  <si>
    <t>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</t>
  </si>
  <si>
    <t>Субсидии бюджетам субъектов Российской Федерации на поддержку творческой деятельности и техническое оснащение детских и кукольных театров</t>
  </si>
  <si>
    <t>Субсидия бюджетам субъектов Российской Федерации на поддержку отрасли культуры</t>
  </si>
  <si>
    <t>Субсидии бюджетам субъектов Российской Федерации на реализацию мероприятий по содействию созданию в субъектах Российской Федерации новых мест в общеобразовательных организациях</t>
  </si>
  <si>
    <t>Субсидии бюджетам субъектов Российской Федерации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</si>
  <si>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</t>
  </si>
  <si>
    <t>Субсидии бюджетам субъектов Российской Федерации на повышение продуктивности в молочном скотоводстве</t>
  </si>
  <si>
    <t>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</t>
  </si>
  <si>
    <t>Субсидии бюджетам субъектов Российской Федерации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</si>
  <si>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обеспечения устойчивого развития сельских территорий</t>
  </si>
  <si>
    <t>Субсидии бюджетам субъектов Российской Федерации на обеспечение устойчивого развития сельских территорий</t>
  </si>
  <si>
    <t>Субсидии бюджетам субъектов Российской Федерации на реализацию мероприятий по устойчивому развитию сельских территорий</t>
  </si>
  <si>
    <t>Субсидии бюджетам субъектов Российской Федерации на реализацию мероприятий в области мелиорации земель сельскохозяйственного назначения</t>
  </si>
  <si>
    <t>Межбюджетные трансферты, передаваемые бюджетам субъектов Российской Федерации на 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</si>
  <si>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r>
      <t>Межбюджетные трансферты, передаваемые бюджетам субъектов Российской Федерации на организацию профессионального обучения и дополнительного профессионального образования лиц предпенсионного возраста</t>
    </r>
    <r>
      <rPr>
        <sz val="10"/>
        <color indexed="12"/>
        <rFont val="Calibri Light"/>
        <family val="2"/>
        <charset val="204"/>
      </rPr>
      <t/>
    </r>
  </si>
  <si>
    <t>Межбюджетные трансферты, передаваемые бюджетам субъектов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</si>
  <si>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Межбюджетные трансферты, перечисляемые бюджетам субъектов Российской Федерации на создание системы поддержки фермеров и развитие сельской кооперации</t>
  </si>
  <si>
    <t>2 02 35134 02 0000 150</t>
  </si>
  <si>
    <t>2 02 35176 02 0000 150</t>
  </si>
  <si>
    <t>2 02 35240 02 0000 150</t>
  </si>
  <si>
    <t>2 02 35250 02 0000 150</t>
  </si>
  <si>
    <t>2 02 35260 02 0000 150</t>
  </si>
  <si>
    <t>2 02 35280 02 0000 150</t>
  </si>
  <si>
    <t>2 02 35380 02 0000 150</t>
  </si>
  <si>
    <t>2 02 35900 02 0000 150</t>
  </si>
  <si>
    <t>2 02 45141 02 0000 150</t>
  </si>
  <si>
    <t>2 02 45142 02 0000 150</t>
  </si>
  <si>
    <t>Межбюджетные трансферты, передаваемые бюджетам субъектов Российской Федерации на оснащение медицинских организаций передвижными медицинскими комплексами для оказания медицинской помощи жителям населенных пунктов с численностью населения до 100 человек</t>
  </si>
  <si>
    <t>Межбюджетные трансферты, передаваемые бюджетам субъектов Российской Федерации на оснащение оборудованием региональных сосудистых центров и первичных сосудистых отделений</t>
  </si>
  <si>
    <t>Межбюджетные трансферты, передаваемые бюджетам субъектов 
Российской Федерации на создание и замену фельдшерских, фельдшерско-акушерских пунктов и врачебных амбулаторий для населенных пунктов с численностью населения от 100 до 2000 человек</t>
  </si>
  <si>
    <t>Межбюджетные трансферты,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</si>
  <si>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Межбюджетные трансферты, передаваемые бюджетам субъектов Российской Федерации на создание и оснащение референс-центров для проведения иммуногистохимических, патоморфологических исследований и лучевых методов исследований, переоснащение сети региональных медицинских организаций, оказывающих помощь больным онкологическими заболеваниями в субъектах Российской Федерации</t>
  </si>
  <si>
    <t>КБК</t>
  </si>
  <si>
    <t>Сумма</t>
  </si>
  <si>
    <t>Sum of Сумма</t>
  </si>
  <si>
    <t>Row Labels</t>
  </si>
  <si>
    <t>Grand Total</t>
  </si>
  <si>
    <t>2 02 15002 02 0000 150</t>
  </si>
  <si>
    <t>2 02 15213 02 0000 150</t>
  </si>
  <si>
    <t>2 02 20051 00 0000 150</t>
  </si>
  <si>
    <t>2 02 23009 02 0000 150</t>
  </si>
  <si>
    <t>2 02 25066 02 0000 150</t>
  </si>
  <si>
    <t>2 02 25081 02 0000 150</t>
  </si>
  <si>
    <t>2 02 25198 02 0000 150</t>
  </si>
  <si>
    <t>2 02 25382 02 0000 150</t>
  </si>
  <si>
    <t>2 02 25497 02 0000 150</t>
  </si>
  <si>
    <t>2 02 25516 02 0000 150</t>
  </si>
  <si>
    <t>2 02 25520 02 0000 150</t>
  </si>
  <si>
    <t>2 02 25533 02 0000 150</t>
  </si>
  <si>
    <t>2 02 25534 02 0000 150</t>
  </si>
  <si>
    <t>2 02 25541 02 0000 150</t>
  </si>
  <si>
    <t>2 02 25542 02 0000 150</t>
  </si>
  <si>
    <t>2 02 25544 02 0000 150</t>
  </si>
  <si>
    <t>2 02 25560 02 0000 150</t>
  </si>
  <si>
    <t>2 02 25567 02 0000 150</t>
  </si>
  <si>
    <t>2 02 20077 02 0000 150</t>
  </si>
  <si>
    <t>2 02 25568 02 0000 150</t>
  </si>
  <si>
    <t>2 02 25674 02 0000 150</t>
  </si>
  <si>
    <t>2 02 35118 02 0000 150</t>
  </si>
  <si>
    <t>2 02 35120 02 0000 150</t>
  </si>
  <si>
    <t>2 02 35128 02 0000 150</t>
  </si>
  <si>
    <t>2 02 35129 02 0000 150</t>
  </si>
  <si>
    <t>2 02 35130 02 0000 150</t>
  </si>
  <si>
    <t>2 02 35135 02 0000 150</t>
  </si>
  <si>
    <t>2 02 35137 02 0000 150</t>
  </si>
  <si>
    <t>2 02 35194 02 0000 150</t>
  </si>
  <si>
    <t>2 02 35220 02 0000 150</t>
  </si>
  <si>
    <t>2 02 35270 02 0000 150</t>
  </si>
  <si>
    <t>2 02 35290 02 0000 150</t>
  </si>
  <si>
    <t>2 02 35460 02 0000 150</t>
  </si>
  <si>
    <t>2 02 35573 02 0000 150</t>
  </si>
  <si>
    <t>2 02 45136 02 0000 150</t>
  </si>
  <si>
    <t>2 02 45161 02 0000 150</t>
  </si>
  <si>
    <t>2 02 45433 02 0000 150</t>
  </si>
  <si>
    <t>2 02 49000 02 0000 150</t>
  </si>
  <si>
    <t>2 02 49001 02 0000 150</t>
  </si>
  <si>
    <t>2 18 02010 02 0000 180</t>
  </si>
  <si>
    <t>2 18 02020 02 0000 180</t>
  </si>
  <si>
    <t>2 18 60010 02 0000 150</t>
  </si>
  <si>
    <t>2 18 02030 02 0000 180</t>
  </si>
  <si>
    <t>2 18 25555 02 0000 150</t>
  </si>
  <si>
    <t>2 18 45420 02 0000 150</t>
  </si>
  <si>
    <t>2 18 25027 02 0000 150</t>
  </si>
  <si>
    <t>2 18 25064 02 0000 150</t>
  </si>
  <si>
    <t>2 18 35118 02 0000 150</t>
  </si>
  <si>
    <t>2 19 25016 02 0000 150</t>
  </si>
  <si>
    <t>2 19 25555 02 0000 150</t>
  </si>
  <si>
    <t>2 19 51360 02 0000 150</t>
  </si>
  <si>
    <t>2 19 25053 02 0000 150</t>
  </si>
  <si>
    <t>2 19 25018 02 0000 150</t>
  </si>
  <si>
    <t>2 19 25031 02 0000 150</t>
  </si>
  <si>
    <t>2 19 25035 02 0000 150</t>
  </si>
  <si>
    <t>2 19 25043 02 0000 150</t>
  </si>
  <si>
    <t>2 19 25054 02 0000 150</t>
  </si>
  <si>
    <t>2 19 25055 02 0000 150</t>
  </si>
  <si>
    <t>2 19 25442 02 0000 150</t>
  </si>
  <si>
    <t>2 19 25446 02 0000 150</t>
  </si>
  <si>
    <t>2 19 25541 02 0000 150</t>
  </si>
  <si>
    <t>2 19 25542 02 0000 150</t>
  </si>
  <si>
    <t>2 19 25543 02 0000 150</t>
  </si>
  <si>
    <t>2 19 90000 02 0000 150</t>
  </si>
  <si>
    <t>2 19 25495 02 0000 150</t>
  </si>
  <si>
    <t>2 19 45420 02 0000 150</t>
  </si>
  <si>
    <t>2 19 45390 02 0000 150</t>
  </si>
  <si>
    <t>2 19 25027 02 0000 150</t>
  </si>
  <si>
    <t>2 19 25084 02 0000 150</t>
  </si>
  <si>
    <t>2 19 25462 02 0000 150</t>
  </si>
  <si>
    <t>2 19 35130 02 0000 150</t>
  </si>
  <si>
    <t>2 19 35137 02 0000 150</t>
  </si>
  <si>
    <t>2 19 35194 02 0000 150</t>
  </si>
  <si>
    <t>2 19 35220 02 0000 150</t>
  </si>
  <si>
    <t>2 19 35250 02 0000 150</t>
  </si>
  <si>
    <t>2 19 35260 02 0000 150</t>
  </si>
  <si>
    <t>2 19 35270 02 0000 150</t>
  </si>
  <si>
    <t>2 19 35380 02 0000 150</t>
  </si>
  <si>
    <t>2 19 45612 02 0000 150</t>
  </si>
  <si>
    <t>2 19 35290 02 0000 150</t>
  </si>
  <si>
    <t>2 19 25470 02 0000 150</t>
  </si>
  <si>
    <t>2 19 35129 02 0000 150</t>
  </si>
  <si>
    <t>2 19 25064 02 0000 150</t>
  </si>
  <si>
    <t>2 19 35118 02 0000 150</t>
  </si>
  <si>
    <t>8082 02 25016 02 0000 150</t>
  </si>
  <si>
    <t xml:space="preserve">8402 02 25028 02 0000 150 </t>
  </si>
  <si>
    <t xml:space="preserve">8162 02 25066 02 0000 150 </t>
  </si>
  <si>
    <t xml:space="preserve">8252 02 25081 02 0000 150 </t>
  </si>
  <si>
    <t>8142 02 27111 02 0000 150</t>
  </si>
  <si>
    <t>8142 02 25114 02 0000 150</t>
  </si>
  <si>
    <t>8142 02 25138 02 0000 150</t>
  </si>
  <si>
    <t>8252 02 27139 02 0000 150</t>
  </si>
  <si>
    <t>8142 02 25170 02 0000 150</t>
  </si>
  <si>
    <t>8162 02 25173 02 0000 150</t>
  </si>
  <si>
    <t>8162 02 25187 02 0000 150</t>
  </si>
  <si>
    <t>8142 02 25201 02 0000 150</t>
  </si>
  <si>
    <t>8142 02 25202 02 0000 150</t>
  </si>
  <si>
    <t>8252 02 25228 02 0000 150</t>
  </si>
  <si>
    <t>8252 02 25229 02 0000 150</t>
  </si>
  <si>
    <t>8162 02 25232 02 0000 150</t>
  </si>
  <si>
    <t>8082 02 25242 02 0000 150</t>
  </si>
  <si>
    <t>8122 02 25243 02 0000 150</t>
  </si>
  <si>
    <t>8252 02 25495 02 0000 150</t>
  </si>
  <si>
    <t xml:space="preserve">8212 02 25497 02 0000 150 </t>
  </si>
  <si>
    <t xml:space="preserve">8212 02 25514 02 0000 150 </t>
  </si>
  <si>
    <t xml:space="preserve">8112 02 25516 02 0000 150 </t>
  </si>
  <si>
    <t xml:space="preserve">8162 02 25520 02 0000 150 </t>
  </si>
  <si>
    <t xml:space="preserve">8172 02 25541 02 0000 150 </t>
  </si>
  <si>
    <t xml:space="preserve">8172 02 25542 02 0000 150 </t>
  </si>
  <si>
    <t>8142 02 25554 02 0000 150</t>
  </si>
  <si>
    <t>8172 02 27567 02 0000 150</t>
  </si>
  <si>
    <t>8192 02 27567 02 0000 150</t>
  </si>
  <si>
    <t xml:space="preserve">8172 02 25567 02 0000 150 </t>
  </si>
  <si>
    <t xml:space="preserve">8172 02 25568 02 0000 150 </t>
  </si>
  <si>
    <t xml:space="preserve">8422 02 35118 02 0000 150 </t>
  </si>
  <si>
    <t xml:space="preserve">8422 02 35120 02 0000 150 </t>
  </si>
  <si>
    <t xml:space="preserve">8082 02 35128 02 0000 150 </t>
  </si>
  <si>
    <t xml:space="preserve">8362 02 35129 02 0000 150 </t>
  </si>
  <si>
    <t xml:space="preserve">8192 02 35135 02 0000 150 </t>
  </si>
  <si>
    <t xml:space="preserve">8212 02 35137 02 0000 150 </t>
  </si>
  <si>
    <t xml:space="preserve">8212 02 35220 02 0000 150 </t>
  </si>
  <si>
    <t xml:space="preserve">8212 02 35270 02 0000 150 </t>
  </si>
  <si>
    <t xml:space="preserve">8322 02 35290 02 0000 150 </t>
  </si>
  <si>
    <t>8362 02 35429 02 0000 150</t>
  </si>
  <si>
    <t>8362 02 35430 02 0000 150</t>
  </si>
  <si>
    <t>8362 02 35432 02 0000 150</t>
  </si>
  <si>
    <t xml:space="preserve">8212 02 35573 02 0000 150 </t>
  </si>
  <si>
    <t>8322 02 45294 02 0000 150</t>
  </si>
  <si>
    <t>8192 02 45393 02 0000 150</t>
  </si>
  <si>
    <t>8172 02 45480 02 0000 150</t>
  </si>
  <si>
    <t xml:space="preserve">8142 02 45161 02 0000 150 </t>
  </si>
  <si>
    <t>8142 02 45190 02 0000 150</t>
  </si>
  <si>
    <t>8142 02 45191 02 0000 150</t>
  </si>
  <si>
    <t>8142 02 45192 02 0000 150</t>
  </si>
  <si>
    <t>8142 02 45196 02 0000 150</t>
  </si>
  <si>
    <t xml:space="preserve">8142 02 45216 02 0000 150 </t>
  </si>
  <si>
    <t>8212 02 45293 02 0000 150</t>
  </si>
  <si>
    <t>8142 02 45295 02 0000 150</t>
  </si>
  <si>
    <t>8142 02 45468 02 0000 150</t>
  </si>
  <si>
    <t>8122 03 02040 02 0000 150</t>
  </si>
  <si>
    <t>8402 03 02040 02 0000 150</t>
  </si>
  <si>
    <t>№ 777-08-2019-001 от 07.02.2019</t>
  </si>
  <si>
    <t>№ 380-09-2019-042 от 06.02.2019</t>
  </si>
  <si>
    <t>№ 073-09-2019-022 от 06.02.2019</t>
  </si>
  <si>
    <t>№ 052-09-2019-019 от 01.02.2019</t>
  </si>
  <si>
    <t>№ 073-08-2019-242 от 31.01.2019</t>
  </si>
  <si>
    <t>№ 069-08-2019-119 от 01.02.2019</t>
  </si>
  <si>
    <t>№ 069-08-2019-021 от 05.02.2019</t>
  </si>
  <si>
    <t>№ 054-08-2019-034 от 29.01.2019</t>
  </si>
  <si>
    <t>№ 054-09-2019-007 от 04.02.2019</t>
  </si>
  <si>
    <t>№ 188-08-2019-005 от 31.01.2019</t>
  </si>
  <si>
    <t>№ 149-08-2019-024 от 28.01.2019</t>
  </si>
  <si>
    <t>№ 082-09-2019-037 от 01.02.2019</t>
  </si>
  <si>
    <t>№ 082-08-2019-098 от 04.02.2019</t>
  </si>
  <si>
    <t>№ 149-08-2019-106 от 30.01.2019</t>
  </si>
  <si>
    <t>№ 082-08-2019-181  от 08.02.2019</t>
  </si>
  <si>
    <t>150-17-2019-022 от 07.02.2019</t>
  </si>
  <si>
    <t>№ 073-09-2019-078 от 09.02.2019</t>
  </si>
  <si>
    <t>№ 073-08-2019-510 от 09.02.2019</t>
  </si>
  <si>
    <t>№ 073-08-2019-393 от 10.02.2019</t>
  </si>
  <si>
    <t>№ 073-08-2019-341 от 10.02.2019</t>
  </si>
  <si>
    <t>№ 069-09-2019-128 от 08.02.2019</t>
  </si>
  <si>
    <t>№ 056-17-2019-036 от 09.02.2019</t>
  </si>
  <si>
    <t>№ 054-09-2019-089 от 09.02.2019</t>
  </si>
  <si>
    <t>№ 082-09-2019-115 от 11.02.2019</t>
  </si>
  <si>
    <t>№ 069-09-2019-106 от 11.02.2019</t>
  </si>
  <si>
    <t>№ 071-08-2019-006 от 12.02.2019</t>
  </si>
  <si>
    <t>№ 056-08-2019-502 от 13.02.2019</t>
  </si>
  <si>
    <t>№ 056-08-2019-036 от 12.02.2019</t>
  </si>
  <si>
    <t>№ 054-08-2019-170 от 13.02.2019</t>
  </si>
  <si>
    <t>№ 082-08-2019-231 от 11.02.2019</t>
  </si>
  <si>
    <t>№ 056-17-2019-226 от 12.02.2019</t>
  </si>
  <si>
    <t>№ 056-08-2019-323 от 13.02.2019</t>
  </si>
  <si>
    <t>№ 056-08-2019-223 от 13.02.2019</t>
  </si>
  <si>
    <t>№ 056-08-2019-417 от 13.02.2019</t>
  </si>
  <si>
    <t>№ 777-08-2019-124 от 13.02.2019</t>
  </si>
  <si>
    <t>№ 069-09-2019-232  от 12.02.2019</t>
  </si>
  <si>
    <t>№ 139-09-2019-210 от 12.02.2019
№ 139-09-2019-090 от 13.02.2019
№ 139-09-2019-006 от 13.02.2019</t>
  </si>
  <si>
    <t>нет в системе (возможно после 15.02)</t>
  </si>
  <si>
    <t>нет порядка (будет после 15.02)</t>
  </si>
  <si>
    <t>№ 149-08-2019-006 от 24.01.2019
№ 073-08-2019-006 от 06.02.2019</t>
  </si>
  <si>
    <t>№ 082-07-2019-061  от 04.02.2019
№ 108-07-2019-044 от 06.02.2019</t>
  </si>
  <si>
    <t/>
  </si>
  <si>
    <t>Департамент природных ресурсов и экологии Брянской области</t>
  </si>
  <si>
    <t>Департамент внутренней политики Брянской области</t>
  </si>
  <si>
    <t>Департамент топливно-энергетического комплекса и жилищно-коммунального хозяйства Брянской области</t>
  </si>
  <si>
    <t>Департамент здравоохранения Брянской области</t>
  </si>
  <si>
    <t>Департамент культуры Брянской области</t>
  </si>
  <si>
    <t>Департамент образования и науки Брянской области</t>
  </si>
  <si>
    <t>Департамент сельского хозяйства Брянской области</t>
  </si>
  <si>
    <t>Департамент строительства Брянской области</t>
  </si>
  <si>
    <t>Департамент семьи, социальной и демографической политики Брянской области</t>
  </si>
  <si>
    <t>Управление физической культуры и спорта Брянской области</t>
  </si>
  <si>
    <t>Управление государственной службы по труду и занятости населения Брянской области</t>
  </si>
  <si>
    <t>Департамент экономического развития Брянской области</t>
  </si>
  <si>
    <t>№ 056-017-2019-177 от 13.02.2019</t>
  </si>
  <si>
    <t>№ 056-08-2019-141 от 14.02.2019</t>
  </si>
  <si>
    <t>№ 777-08-2019-079 от 14.02.2019</t>
  </si>
  <si>
    <t>№ 073-17-2019-006 от 14.02.2019</t>
  </si>
  <si>
    <t>№ 082-08-2019-012  от 01.02.2019</t>
  </si>
  <si>
    <t>№ 051-09-2019-011 от 14.03.2019</t>
  </si>
  <si>
    <t>Статус</t>
  </si>
  <si>
    <t>Уникальный номер реестровой записи присвоен</t>
  </si>
  <si>
    <t>Уникальный номер реестровой записи отсутствует</t>
  </si>
  <si>
    <t>Соглашение в ЕПБС отсутствует</t>
  </si>
  <si>
    <t>№ 056-17-2019-281 от 14.02.2019</t>
  </si>
  <si>
    <t>№ 777-09-2019-110 от 14.02.2019</t>
  </si>
  <si>
    <t>№ 777-07-2019-038 от 14.02.2019</t>
  </si>
  <si>
    <t>Должно быть заключено 57 соглашений</t>
  </si>
  <si>
    <t>безопасные качественные дороги (Минтранс)</t>
  </si>
  <si>
    <t>сельская кооперация (Минсельхоз)</t>
  </si>
  <si>
    <t>№ 056-07-2019-013 от 15.02.2019</t>
  </si>
  <si>
    <t>№ 056-17-2019-334 от 15.02.2019</t>
  </si>
  <si>
    <t>№ 139-08-2019-030 от 15.02.2019</t>
  </si>
  <si>
    <t>нет в системе 2 соглашений:</t>
  </si>
  <si>
    <t>подписано с нашей стороны 55 соглашения, из них:</t>
  </si>
  <si>
    <t>1 не поставлено на учет в ФК</t>
  </si>
  <si>
    <t>Информация о заключенных соглашениях с федеральными министерствами (ведомствами) по субсидиям и иным МБТ (по состоянию на 18.02.2019 на 08 час 00 мин.)</t>
  </si>
  <si>
    <t>Итого, в том числе:</t>
  </si>
  <si>
    <t>субсидии</t>
  </si>
  <si>
    <t>Наименование доходов</t>
  </si>
  <si>
    <t>1 00 00000 00 0000 000</t>
  </si>
  <si>
    <t>рублей</t>
  </si>
  <si>
    <t>Код бюджетной классификации</t>
  </si>
  <si>
    <t xml:space="preserve">Приложение 1 к пояснительной записке
</t>
  </si>
  <si>
    <t>Иные межбюджетные трансферты</t>
  </si>
  <si>
    <t>2 02 40000 00 0000 150</t>
  </si>
  <si>
    <t>2 02 30000 00 0000 150</t>
  </si>
  <si>
    <t>2 02 30024 00 0000 150</t>
  </si>
  <si>
    <t>2 02 30024 05 0000 150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</si>
  <si>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</si>
  <si>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</si>
  <si>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</si>
  <si>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 Прочие субсидии</t>
  </si>
  <si>
    <t xml:space="preserve"> Прочие субсидии бюджетам муниципальных районов</t>
  </si>
  <si>
    <t>Субсидии бюджетам бюджетной системы Российской Федерации (межбюджетные субсидии)</t>
  </si>
  <si>
    <t xml:space="preserve"> 2021000000 0000 150</t>
  </si>
  <si>
    <t>2 02 35118 05 0000 150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</si>
  <si>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</si>
  <si>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2 02 30029 05 0000 150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</si>
  <si>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</si>
  <si>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</si>
  <si>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2 02 40014 05 0000 150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</si>
  <si>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</si>
  <si>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</si>
  <si>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2 02 35082 05 0000 150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</si>
  <si>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</si>
  <si>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</si>
  <si>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</si>
  <si>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2 02 45179 05 0000 150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</si>
  <si>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</si>
  <si>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2 02 45303 05 0000 150</t>
  </si>
  <si>
    <t>2024 год</t>
  </si>
  <si>
    <t>2025 год</t>
  </si>
  <si>
    <t>Изменение на 2025 год (+/-)</t>
  </si>
  <si>
    <t>Сумма на 2025 год с учетом изменений</t>
  </si>
  <si>
    <t xml:space="preserve"> 2 02 29999 00 0000 150</t>
  </si>
  <si>
    <t xml:space="preserve"> 2 02 29999 05 0000 150</t>
  </si>
  <si>
    <t xml:space="preserve">  Дотации бюджетам бюджетной системы Российской Федерации </t>
  </si>
  <si>
    <t xml:space="preserve"> 2021500100 0000 150</t>
  </si>
  <si>
    <t xml:space="preserve">  Дотации на выравнивание бюджетной обеспеченности</t>
  </si>
  <si>
    <t xml:space="preserve"> 2021500105 0000 150</t>
  </si>
  <si>
    <t xml:space="preserve">  Дотации бюджетам муниципальных районов на выравнивание  бюджетной обеспеченности из бюджета субъекта Российской Федерации</t>
  </si>
  <si>
    <t xml:space="preserve"> 2021500200 0000 150</t>
  </si>
  <si>
    <t xml:space="preserve">  Дотации бюджетам на поддержку мер по обеспечению сбалансированности бюджетов</t>
  </si>
  <si>
    <t>2021500205 0000 150</t>
  </si>
  <si>
    <t xml:space="preserve">  Дотации бюджетам муниципальных районов на поддержку мер по обеспечению сбалансированности бюджетов</t>
  </si>
  <si>
    <t>2022000000 0000 150</t>
  </si>
  <si>
    <t>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</si>
  <si>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</si>
  <si>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2 02 25467 00 0000 150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</si>
  <si>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</si>
  <si>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</si>
  <si>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</si>
  <si>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2 02 25497 00 0000 150</t>
  </si>
  <si>
    <t>Субсидии бюджетам на реализацию мероприятий по обеспечению жильем молодых семей</t>
  </si>
  <si>
    <t>2 02 25519 00 0000 150</t>
  </si>
  <si>
    <t>2 02 25519 05 0000 150</t>
  </si>
  <si>
    <t>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</si>
  <si>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</si>
  <si>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</si>
  <si>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</si>
  <si>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</si>
  <si>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</si>
  <si>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</si>
  <si>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</si>
  <si>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2 02 35120 05 0000 150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</si>
  <si>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</si>
  <si>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</si>
  <si>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</si>
  <si>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2 02 45179 00 0000 150</t>
  </si>
  <si>
    <t>2 02 45303 00 0000 150</t>
  </si>
  <si>
    <t>2 02 20077 00 0000 150</t>
  </si>
  <si>
    <t>Субсидии бюджетам на софинансирование капитальных вложений в объекты муниципальной собственности</t>
  </si>
  <si>
    <t>2 02 20077 05 0000 150</t>
  </si>
  <si>
    <t>2 02 20216 00 0000 150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</si>
  <si>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</si>
  <si>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2 02 20216 05 0000 150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</si>
  <si>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</si>
  <si>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1010000000 0000 000</t>
  </si>
  <si>
    <t xml:space="preserve">  НАЛОГИ НА ПРИБЫЛЬ, ДОХОДЫ</t>
  </si>
  <si>
    <t>1010200001 0000 110</t>
  </si>
  <si>
    <t xml:space="preserve">  Налог на доходы физических лиц</t>
  </si>
  <si>
    <t>1010201001 0000 110</t>
  </si>
  <si>
    <t xml:space="preserve"> 1010202001 0000 110</t>
  </si>
  <si>
    <t>1010203001 0000 110</t>
  </si>
  <si>
    <t>1010204001 0000 110</t>
  </si>
  <si>
    <t>1010208001 0000 110</t>
  </si>
  <si>
    <t xml:space="preserve"> 1030000000 0000 000</t>
  </si>
  <si>
    <t>НАЛОГИ НА ТОВАРЫ (РАБОТЫ, УСЛУГИ), РЕАЛИЗУЕМЫЕ НА ТЕРРИТОРИИ РОССИЙСКОЙ ФЕДЕРАЦИИ</t>
  </si>
  <si>
    <t>10302000 01 0000 110</t>
  </si>
  <si>
    <t>Акцизы по подакцизным товарам (продукции), производимым на территории Российской Федерации</t>
  </si>
  <si>
    <t>10302230 01 0000 110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</si>
  <si>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</si>
  <si>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</si>
  <si>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</si>
  <si>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10302240 01 0000 110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</si>
  <si>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</si>
  <si>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10302241 01 0000 110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</si>
  <si>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</si>
  <si>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10302250 01 0000 110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</si>
  <si>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</si>
  <si>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10302251 01 0000 110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</si>
  <si>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</si>
  <si>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</si>
  <si>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</si>
  <si>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</si>
  <si>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</si>
  <si>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1050000000 0000 000</t>
  </si>
  <si>
    <t xml:space="preserve">  НАЛОГИ НА СОВОКУПНЫЙ ДОХОД</t>
  </si>
  <si>
    <t xml:space="preserve"> 1050200002 0000 110</t>
  </si>
  <si>
    <t xml:space="preserve">  Единый налог на вмененный доход для отдельных видов деятельности</t>
  </si>
  <si>
    <t xml:space="preserve"> 1050201002 0000 110</t>
  </si>
  <si>
    <t xml:space="preserve"> 1050202002 0000 110</t>
  </si>
  <si>
    <t xml:space="preserve">  Единый налог на вмененный доход для отдельных видов деятельности (за налоговые периоды, истекшие до 1 января 2011 года)</t>
  </si>
  <si>
    <t>1050300001 0000 110</t>
  </si>
  <si>
    <t xml:space="preserve">  Единый сельскохозяйственный налог</t>
  </si>
  <si>
    <t xml:space="preserve"> 1050301001 0000 110</t>
  </si>
  <si>
    <t>1050302001 0000 110</t>
  </si>
  <si>
    <t xml:space="preserve">  Единый сельскохозяйственный налог (за налоговые периоды, истекшие до 1 января 2011 года)</t>
  </si>
  <si>
    <t xml:space="preserve"> 1050400002 0000 110</t>
  </si>
  <si>
    <t xml:space="preserve">  Налог, взимаемый в связи с применением патентной системы налогообложения</t>
  </si>
  <si>
    <t xml:space="preserve"> 1050402002 0000 110</t>
  </si>
  <si>
    <t>1080000000 0000 000</t>
  </si>
  <si>
    <t xml:space="preserve">  ГОСУДАРСТВЕННАЯ ПОШЛИНА</t>
  </si>
  <si>
    <t xml:space="preserve"> 1080300001 0000 110</t>
  </si>
  <si>
    <t>1080301001 0000 110</t>
  </si>
  <si>
    <t xml:space="preserve"> 1080700001 0000 110</t>
  </si>
  <si>
    <t>Государственная пошлина за государственную регистрацию, а также за совершение прочих юридически значимых действий</t>
  </si>
  <si>
    <t>1080715001 0000 110</t>
  </si>
  <si>
    <t>Государственная пошлина за выдачу разрешения на установку рекламной конструкции</t>
  </si>
  <si>
    <t>1110000000 0000 000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</si>
  <si>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</si>
  <si>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1110500000 0000 120</t>
  </si>
  <si>
    <t>1110501000 0000 120</t>
  </si>
  <si>
    <t>11110501305 0000 120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</si>
  <si>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</si>
  <si>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1110501313 0000 120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</si>
  <si>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</si>
  <si>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1110530000 0000 120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</si>
  <si>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</si>
  <si>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1110531000 0000 120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</si>
  <si>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</si>
  <si>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1110531305 0000 120</t>
  </si>
  <si>
    <t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</si>
  <si>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1110531313 0000 120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</si>
  <si>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</si>
  <si>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1110900000 0000 120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</si>
  <si>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</si>
  <si>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1110904000 0000 120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</si>
  <si>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</si>
  <si>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1110904505 0000 120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</si>
  <si>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</si>
  <si>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1120000000 0000 000</t>
  </si>
  <si>
    <t xml:space="preserve">  ПЛАТЕЖИ ПРИ ПОЛЬЗОВАНИИ ПРИРОДНЫМИ РЕСУРСАМИ</t>
  </si>
  <si>
    <t xml:space="preserve"> 1120100001 0000 120</t>
  </si>
  <si>
    <t xml:space="preserve">  Плата за негативное воздействие на окружающую среду</t>
  </si>
  <si>
    <t xml:space="preserve"> 1120101001 0000 120</t>
  </si>
  <si>
    <t xml:space="preserve">  Плата за выбросы загрязняющих веществ в атмосферный воздух стационарными объектами</t>
  </si>
  <si>
    <t xml:space="preserve"> 1120103001 0000 120</t>
  </si>
  <si>
    <t xml:space="preserve">  Плата за сбросы загрязняющих веществ в водные объекты</t>
  </si>
  <si>
    <t xml:space="preserve"> 1120104001 0000 120</t>
  </si>
  <si>
    <t xml:space="preserve">  Плата за размещение отходов производства и потребления</t>
  </si>
  <si>
    <t>1120104101 0000 120</t>
  </si>
  <si>
    <t xml:space="preserve">  Плата за размещение отходов производства</t>
  </si>
  <si>
    <t>1120104201 0000 120</t>
  </si>
  <si>
    <t>Плата за размещение твердых коммунальных отходов</t>
  </si>
  <si>
    <t>1120107001 0000 120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</si>
  <si>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</si>
  <si>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1130000000 0000 000</t>
  </si>
  <si>
    <t xml:space="preserve">  ДОХОДЫ ОТ ОКАЗАНИЯ ПЛАТНЫХ УСЛУГ И КОМПЕНСАЦИИ ЗАТРАТ ГОСУДАРСТВА</t>
  </si>
  <si>
    <t xml:space="preserve"> 1130200000 0000 130</t>
  </si>
  <si>
    <t xml:space="preserve">  Доходы от компенсации затрат государства</t>
  </si>
  <si>
    <t>1130206000 0000 130</t>
  </si>
  <si>
    <t>Доходы, поступающие в порядке возмещения расходов, понесенных в связи с эксплуатацией имущества</t>
  </si>
  <si>
    <t>1130206505 0000 130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</si>
  <si>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</si>
  <si>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11302990 00 0000 130</t>
  </si>
  <si>
    <t>Прочие доходы от компенсации затрат государства</t>
  </si>
  <si>
    <t>11302995 05 0000 130</t>
  </si>
  <si>
    <t>Прочие доходы от компенсации затрат бюджетов муниципальных районов</t>
  </si>
  <si>
    <t>1140000000 0000 000</t>
  </si>
  <si>
    <t xml:space="preserve">  ДОХОДЫ ОТ ПРОДАЖИ МАТЕРИАЛЬНЫХ И НЕМАТЕРИАЛЬНЫХ АКТИВОВ</t>
  </si>
  <si>
    <t xml:space="preserve"> 1140200000 0000 000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</si>
  <si>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</si>
  <si>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1140205005 0000 410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</si>
  <si>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</si>
  <si>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1140205305 0000 410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</si>
  <si>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</si>
  <si>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1140600000 0000 430</t>
  </si>
  <si>
    <t xml:space="preserve">  Доходы от продажи земельных участков, находящихся в государственной и муниципальной собственности </t>
  </si>
  <si>
    <t>1140601000 0000 430</t>
  </si>
  <si>
    <t xml:space="preserve">  Доходы от продажи земельных участков, государственная собственность на которые не разграничена</t>
  </si>
  <si>
    <t xml:space="preserve"> 1140601305 0000 430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</si>
  <si>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</si>
  <si>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1140601313 0000 430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</si>
  <si>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</si>
  <si>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</si>
  <si>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 xml:space="preserve">  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</si>
  <si>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</si>
  <si>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</si>
  <si>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</si>
  <si>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</si>
  <si>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</si>
  <si>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</si>
  <si>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</si>
  <si>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</si>
  <si>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</si>
  <si>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</si>
  <si>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</si>
  <si>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</si>
  <si>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</si>
  <si>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</si>
  <si>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</si>
  <si>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</si>
  <si>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</si>
  <si>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</si>
  <si>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1 16 01084 01 0000 140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</si>
  <si>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</si>
  <si>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</si>
  <si>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</si>
  <si>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</si>
  <si>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</si>
  <si>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</si>
  <si>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</si>
  <si>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</si>
  <si>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</si>
  <si>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</si>
  <si>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</si>
  <si>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1 16 01153 01 0000 140</t>
  </si>
  <si>
    <t>Административные штрафы, установленныеглавой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</si>
  <si>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1 16 01160 01 0000 140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</si>
  <si>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</t>
  </si>
  <si>
    <t>1 16 01163 01 0000 140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</si>
  <si>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</si>
  <si>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</si>
  <si>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</si>
  <si>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</si>
  <si>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</si>
  <si>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</si>
  <si>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</si>
  <si>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</si>
  <si>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</si>
  <si>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</si>
  <si>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</si>
  <si>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</si>
  <si>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</si>
  <si>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</si>
  <si>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</si>
  <si>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</si>
  <si>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</si>
  <si>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</si>
  <si>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</si>
  <si>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</si>
  <si>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1 16 10060 00 0000 140</t>
  </si>
  <si>
    <t>Платежи в целях возмещения убытков, причиненных уклонением от заключения муниципального контракта</t>
  </si>
  <si>
    <t>1 16 10061 05 0000 140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</si>
  <si>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</si>
  <si>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</si>
  <si>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</si>
  <si>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</si>
  <si>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</si>
  <si>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</si>
  <si>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</si>
  <si>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1 16 11000 01 0000 140</t>
  </si>
  <si>
    <t>Платежи, уплачиваемые в целях возмещения вреда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</si>
  <si>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</si>
  <si>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</si>
  <si>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</si>
  <si>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</si>
  <si>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1 16 11060 01 0000 140</t>
  </si>
  <si>
    <t>Платежи, уплачиваемые в целях возмещения вреда, причиняемого автомобильным дорогам</t>
  </si>
  <si>
    <t>1 16 11064 01 0000 140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</si>
  <si>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</si>
  <si>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1010213001 0000 110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</si>
  <si>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</si>
  <si>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</si>
  <si>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</si>
  <si>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1010214001 0000 110</t>
  </si>
  <si>
    <t xml:space="preserve">  НАЛОГОВЫЕ И НЕНАЛОГОВЫЕ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</si>
  <si>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</si>
  <si>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</si>
  <si>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</si>
  <si>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</si>
  <si>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Налог, взимаемый в связи с применением патентной системы налогообложения, зачисляемый в бюджеты муниципальных районов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</si>
  <si>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</si>
  <si>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</si>
  <si>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1090000000 0000 000</t>
  </si>
  <si>
    <t xml:space="preserve">  ЗАДОЛЖЕННОСТЬ И ПЕРЕРАСЧЕТЫ ПО ОТМЕНЕННЫМ НАЛОГАМ, СБОРАМ И ИНЫМ ОБЯЗАТЕЛЬНЫМ ПЛАТЕЖАМ</t>
  </si>
  <si>
    <t xml:space="preserve"> 1090100000 0000 110</t>
  </si>
  <si>
    <t xml:space="preserve">  Налог на прибыль организаций, зачислявшийся до 1 января 2005 года в местные бюджеты</t>
  </si>
  <si>
    <t xml:space="preserve"> 1090103005 0000 110</t>
  </si>
  <si>
    <t xml:space="preserve">  Налог на прибыль организаций, зачислявшийся до 1 января 2005 года в местные бюджеты, мобилизуемый на территориях муниципальных районов</t>
  </si>
  <si>
    <t>1 09 07000 00 0000 110</t>
  </si>
  <si>
    <t>Прочие налоги и сборы (по отменённым местным налогам и сборам )</t>
  </si>
  <si>
    <t>1 09 07010 00 0000 110</t>
  </si>
  <si>
    <t>Налог на рекламу</t>
  </si>
  <si>
    <t>1 09 07013 05 0000 110</t>
  </si>
  <si>
    <t>Налог на рекламу, мобилизуемый на территориях муниципальных районов</t>
  </si>
  <si>
    <t>1 09 07030 00 0000 110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</si>
  <si>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</si>
  <si>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1 09 07033 05 0000 110</t>
  </si>
  <si>
    <t xml:space="preserve"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</si>
  <si>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</si>
  <si>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</si>
  <si>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1110908000 0000 120</t>
  </si>
  <si>
    <t>1110908005 0000 120</t>
  </si>
  <si>
    <t>1 16 01330 00 0000 140</t>
  </si>
  <si>
    <t>1170000000 0000 000</t>
  </si>
  <si>
    <t>ПРОЧИЕ НЕНАЛОГОВЫЕ ДОХОДЫ</t>
  </si>
  <si>
    <t>1170500000 0000 180</t>
  </si>
  <si>
    <t>Прочие неналоговые доходы</t>
  </si>
  <si>
    <t>1170505005 0000 180</t>
  </si>
  <si>
    <t>Прочие неналоговые доходы бюджетов муниципальных районов</t>
  </si>
  <si>
    <t>2000000000 0000 000</t>
  </si>
  <si>
    <t xml:space="preserve">  БЕЗВОЗМЕЗДНЫЕ ПОСТУПЛЕНИЯ</t>
  </si>
  <si>
    <t>2020000000 0000 000</t>
  </si>
  <si>
    <t xml:space="preserve">  БЕЗВОЗМЕЗДНЫЕ ПОСТУПЛЕНИЯ ОТ ДРУГИХ БЮДЖЕТОВ БЮДЖЕТНОЙ СИСТЕМЫ РОССИЙСКОЙ ФЕДЕРАЦИИ</t>
  </si>
  <si>
    <t>2 02 02008 00 0000 151</t>
  </si>
  <si>
    <t>Субсидии бюджетам на обеспечение жильем молодых семей</t>
  </si>
  <si>
    <t>2 02 02008 05 0000 151</t>
  </si>
  <si>
    <t>Субсидии бюджетам муниципальных районов на обеспечение жильем молодых семей</t>
  </si>
  <si>
    <t>2 02 20051 00 0000 151</t>
  </si>
  <si>
    <t>Субсидии бюджетам на реализацию федеральных целевых программ</t>
  </si>
  <si>
    <t>2 02 20051 05 0000 151</t>
  </si>
  <si>
    <t>Субсидии бюджетам муниципальных районов на реализацию федеральных целевых программ</t>
  </si>
  <si>
    <t>Субсидии бюджетам муниципальных районов на  софинансирование капитальных вложений в объекты муниципальной собственности</t>
  </si>
  <si>
    <t>2 02 25243 00 0000 150</t>
  </si>
  <si>
    <t>Субсидии бюджетам на строительство и реконструкцию (модернизацию) объектов питьевого водоснабжения</t>
  </si>
  <si>
    <t>2 02 25243 05 0000 150</t>
  </si>
  <si>
    <t>Субсидии бюджетам муниципальных районов на строительство и реконструкцию (модернизацию) объектов питьевого водоснабжения</t>
  </si>
  <si>
    <t>2 02 25511 00 0000 150</t>
  </si>
  <si>
    <t>Субсидии бюджетам на проведение комплексных кадастровых работ</t>
  </si>
  <si>
    <t>2 02 25511 05 0000 150</t>
  </si>
  <si>
    <t>Субсидии бюджетам муниципальных районов на проведение комплексных кадастровых работ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</si>
  <si>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</si>
  <si>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</si>
  <si>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2 02 25753 00 0000 150</t>
  </si>
  <si>
    <t>Субсидии бюджетам на софинансирование закупки и монтажа оборудования для создания "умных" спортивных площадок</t>
  </si>
  <si>
    <t>2 02 25753 05 0000 150</t>
  </si>
  <si>
    <t>Субсидии бюджетам муниципальных районов на софинансирование закупки и монтажа оборудования для создания "умных" спортивных площадок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</si>
  <si>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</si>
  <si>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</si>
  <si>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</si>
  <si>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2026 год</t>
  </si>
  <si>
    <t>Изменение на 2026год (+/-)</t>
  </si>
  <si>
    <t>Сумма на 2026 год с учетом изменений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</si>
  <si>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</si>
  <si>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</si>
  <si>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2 19 00000 05 0000 150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</si>
  <si>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</si>
  <si>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2 19 60010 05 0000 150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</si>
  <si>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</si>
  <si>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2 02 49999 00 0000 150</t>
  </si>
  <si>
    <t>Прочие межбюджетные трансферты, передаваемые бюджетам</t>
  </si>
  <si>
    <t>2 02 49999 05 0000 150</t>
  </si>
  <si>
    <t>Прочие межбюджетные трансферты, передаваемые бюджетам муниципальных районов</t>
  </si>
  <si>
    <t>1 16 01180 01 0000 140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</si>
  <si>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</si>
  <si>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</si>
  <si>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</si>
  <si>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2 02 45050 00 0000 150</t>
  </si>
  <si>
    <t>2 02 45050 05 0000 150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</si>
  <si>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</si>
  <si>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</si>
  <si>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2021999900 0000 150</t>
  </si>
  <si>
    <t>Прочие дотации</t>
  </si>
  <si>
    <t>2021999905 0000 150</t>
  </si>
  <si>
    <t>Прочие дотации бюджетам муниципальных районов</t>
  </si>
  <si>
    <t>Анализ изменения доходов бюджета Карачевского муниципального района Брянской области на 2024 год</t>
  </si>
  <si>
    <t>Изменение от 27.03.24 № 6-459</t>
  </si>
  <si>
    <t>Сумма на 01.04.2024 год с учетом изменений</t>
  </si>
  <si>
    <t>Изменение от 27.06.24 № 6-497</t>
  </si>
  <si>
    <t>Сумма на 01.07.2024 год с учетом изменений</t>
  </si>
  <si>
    <t>Изменение от 22.07.24 № 6-503</t>
  </si>
  <si>
    <t>Сумма на 01.08.2024 год с учетом изменений</t>
  </si>
  <si>
    <t>Изменение от 05.11.24 № 7-22</t>
  </si>
  <si>
    <t>Сумма на 01.12.2024 год с учетом изменений</t>
  </si>
  <si>
    <t>Изменение от 17.12.24 № 7-46</t>
  </si>
  <si>
    <t>Изменение от 26.12.24 № 7-50</t>
  </si>
  <si>
    <t>Сумма на 01.01.2025 год с учетом изменений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</si>
</sst>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0.0%"/>
    <numFmt numFmtId="166" formatCode="#,##0.00_ ;[Red]\-#,##0.00\ 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sz val="10"/>
      <name val="Arial"/>
      <family val="2"/>
      <charset val="204"/>
    </font>
    <font>
      <sz val="10"/>
      <name val="Helv"/>
      <charset val="204"/>
    </font>
    <font>
      <sz val="11"/>
      <color indexed="8"/>
      <name val="Calibri"/>
      <family val="2"/>
      <charset val="204"/>
    </font>
    <font>
      <b/>
      <sz val="10"/>
      <color rgb="FF000000"/>
      <name val="Arial Cyr"/>
    </font>
    <font>
      <sz val="10"/>
      <color theme="1"/>
      <name val="Calibri Light"/>
      <family val="2"/>
      <charset val="204"/>
    </font>
    <font>
      <b/>
      <sz val="10"/>
      <name val="Calibri Light"/>
      <family val="2"/>
      <charset val="204"/>
    </font>
    <font>
      <sz val="10"/>
      <name val="Calibri Light"/>
      <family val="2"/>
      <charset val="204"/>
    </font>
    <font>
      <sz val="10"/>
      <color indexed="12"/>
      <name val="Calibri Light"/>
      <family val="2"/>
      <charset val="204"/>
    </font>
    <font>
      <b/>
      <sz val="10"/>
      <name val="Corbel"/>
      <family val="2"/>
      <charset val="204"/>
    </font>
    <font>
      <b/>
      <sz val="10"/>
      <color theme="1"/>
      <name val="Calibri Light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theme="0"/>
      <name val="Calibri Light"/>
      <family val="2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49" fontId="2" fillId="0" borderId="2">
      <alignment horizontal="left" vertical="top" wrapText="1"/>
    </xf>
    <xf numFmtId="4" fontId="2" fillId="0" borderId="2">
      <alignment horizontal="right" vertical="top" shrinkToFit="1"/>
    </xf>
    <xf numFmtId="0" fontId="1" fillId="0" borderId="0"/>
    <xf numFmtId="0" fontId="3" fillId="0" borderId="0"/>
    <xf numFmtId="0" fontId="4" fillId="0" borderId="0"/>
    <xf numFmtId="164" fontId="5" fillId="0" borderId="0" applyFont="0" applyFill="0" applyBorder="0" applyAlignment="0" applyProtection="0"/>
    <xf numFmtId="4" fontId="6" fillId="3" borderId="2">
      <alignment horizontal="right" vertical="top" shrinkToFit="1"/>
    </xf>
    <xf numFmtId="1" fontId="2" fillId="0" borderId="2">
      <alignment horizontal="center" vertical="top" shrinkToFit="1"/>
    </xf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31">
    <xf numFmtId="0" fontId="0" fillId="0" borderId="0" xfId="0"/>
    <xf numFmtId="0" fontId="9" fillId="0" borderId="1" xfId="0" quotePrefix="1" applyNumberFormat="1" applyFont="1" applyFill="1" applyBorder="1" applyAlignment="1">
      <alignment horizontal="center" vertical="center" shrinkToFit="1"/>
    </xf>
    <xf numFmtId="0" fontId="9" fillId="0" borderId="1" xfId="0" applyNumberFormat="1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center" vertical="center" shrinkToFit="1"/>
    </xf>
    <xf numFmtId="10" fontId="7" fillId="0" borderId="1" xfId="0" applyNumberFormat="1" applyFont="1" applyBorder="1" applyAlignment="1">
      <alignment horizontal="center" vertical="center"/>
    </xf>
    <xf numFmtId="0" fontId="9" fillId="0" borderId="1" xfId="0" quotePrefix="1" applyNumberFormat="1" applyFont="1" applyFill="1" applyBorder="1" applyAlignment="1">
      <alignment horizontal="center" vertical="center" wrapText="1" shrinkToFit="1"/>
    </xf>
    <xf numFmtId="0" fontId="9" fillId="2" borderId="1" xfId="0" applyNumberFormat="1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center" vertical="center" wrapText="1" shrinkToFit="1"/>
    </xf>
    <xf numFmtId="4" fontId="9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65" fontId="7" fillId="0" borderId="1" xfId="9" applyNumberFormat="1" applyFont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0" borderId="0" xfId="0" quotePrefix="1" applyNumberFormat="1" applyFont="1" applyFill="1" applyBorder="1" applyAlignment="1">
      <alignment horizontal="center" vertical="center" shrinkToFit="1"/>
    </xf>
    <xf numFmtId="0" fontId="9" fillId="0" borderId="0" xfId="0" quotePrefix="1" applyNumberFormat="1" applyFont="1" applyFill="1" applyBorder="1" applyAlignment="1">
      <alignment horizontal="center" vertical="center" wrapText="1" shrinkToFit="1"/>
    </xf>
    <xf numFmtId="4" fontId="9" fillId="0" borderId="0" xfId="0" applyNumberFormat="1" applyFont="1" applyFill="1" applyBorder="1" applyAlignment="1">
      <alignment horizontal="center" vertical="center" shrinkToFit="1"/>
    </xf>
    <xf numFmtId="4" fontId="9" fillId="0" borderId="0" xfId="0" applyNumberFormat="1" applyFont="1" applyFill="1" applyBorder="1" applyAlignment="1">
      <alignment horizontal="center" vertical="center" wrapText="1" shrinkToFit="1"/>
    </xf>
    <xf numFmtId="166" fontId="9" fillId="0" borderId="0" xfId="0" applyNumberFormat="1" applyFont="1" applyFill="1" applyBorder="1" applyAlignment="1">
      <alignment horizontal="center" vertical="center" wrapText="1" shrinkToFit="1"/>
    </xf>
    <xf numFmtId="0" fontId="8" fillId="0" borderId="0" xfId="0" applyFont="1" applyFill="1" applyAlignment="1">
      <alignment horizontal="center" vertical="center"/>
    </xf>
    <xf numFmtId="4" fontId="9" fillId="0" borderId="0" xfId="0" applyNumberFormat="1" applyFont="1" applyFill="1" applyAlignment="1">
      <alignment horizontal="center" vertical="center"/>
    </xf>
    <xf numFmtId="0" fontId="7" fillId="0" borderId="0" xfId="0" pivotButton="1" applyFont="1"/>
    <xf numFmtId="0" fontId="7" fillId="0" borderId="0" xfId="0" applyFont="1" applyAlignment="1">
      <alignment horizontal="left"/>
    </xf>
    <xf numFmtId="0" fontId="7" fillId="0" borderId="0" xfId="0" applyFont="1"/>
    <xf numFmtId="4" fontId="12" fillId="6" borderId="4" xfId="0" applyNumberFormat="1" applyFont="1" applyFill="1" applyBorder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4" fontId="8" fillId="0" borderId="0" xfId="0" applyNumberFormat="1" applyFont="1" applyFill="1" applyAlignment="1">
      <alignment horizontal="center" vertical="center"/>
    </xf>
    <xf numFmtId="10" fontId="7" fillId="8" borderId="1" xfId="0" applyNumberFormat="1" applyFont="1" applyFill="1" applyBorder="1" applyAlignment="1">
      <alignment horizontal="center" vertical="center" wrapText="1"/>
    </xf>
    <xf numFmtId="10" fontId="15" fillId="9" borderId="1" xfId="0" applyNumberFormat="1" applyFont="1" applyFill="1" applyBorder="1" applyAlignment="1">
      <alignment horizontal="center" vertical="center" wrapText="1"/>
    </xf>
    <xf numFmtId="49" fontId="8" fillId="5" borderId="1" xfId="0" applyNumberFormat="1" applyFont="1" applyFill="1" applyBorder="1" applyAlignment="1">
      <alignment horizontal="center" vertical="center" wrapText="1" shrinkToFit="1"/>
    </xf>
    <xf numFmtId="4" fontId="8" fillId="5" borderId="1" xfId="0" applyNumberFormat="1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 wrapText="1" shrinkToFit="1"/>
    </xf>
    <xf numFmtId="0" fontId="9" fillId="0" borderId="5" xfId="0" quotePrefix="1" applyNumberFormat="1" applyFont="1" applyFill="1" applyBorder="1" applyAlignment="1">
      <alignment horizontal="center" vertical="center" shrinkToFit="1"/>
    </xf>
    <xf numFmtId="0" fontId="9" fillId="0" borderId="5" xfId="0" applyNumberFormat="1" applyFont="1" applyFill="1" applyBorder="1" applyAlignment="1">
      <alignment horizontal="left" vertical="center" wrapText="1"/>
    </xf>
    <xf numFmtId="4" fontId="7" fillId="0" borderId="5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9" fillId="0" borderId="6" xfId="0" applyNumberFormat="1" applyFont="1" applyFill="1" applyBorder="1" applyAlignment="1">
      <alignment horizontal="left" vertical="center" wrapText="1"/>
    </xf>
    <xf numFmtId="4" fontId="9" fillId="0" borderId="6" xfId="0" applyNumberFormat="1" applyFont="1" applyFill="1" applyBorder="1" applyAlignment="1">
      <alignment horizontal="center" vertical="center" shrinkToFit="1"/>
    </xf>
    <xf numFmtId="4" fontId="7" fillId="0" borderId="6" xfId="0" applyNumberFormat="1" applyFont="1" applyBorder="1" applyAlignment="1">
      <alignment horizontal="center" vertical="center"/>
    </xf>
    <xf numFmtId="10" fontId="7" fillId="0" borderId="6" xfId="0" applyNumberFormat="1" applyFont="1" applyBorder="1" applyAlignment="1">
      <alignment horizontal="center" vertical="center"/>
    </xf>
    <xf numFmtId="10" fontId="7" fillId="8" borderId="6" xfId="0" applyNumberFormat="1" applyFont="1" applyFill="1" applyBorder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vertical="center" shrinkToFit="1"/>
    </xf>
    <xf numFmtId="10" fontId="7" fillId="0" borderId="5" xfId="0" applyNumberFormat="1" applyFont="1" applyBorder="1" applyAlignment="1">
      <alignment horizontal="center" vertical="center"/>
    </xf>
    <xf numFmtId="10" fontId="7" fillId="7" borderId="5" xfId="0" applyNumberFormat="1" applyFont="1" applyFill="1" applyBorder="1" applyAlignment="1">
      <alignment horizontal="center" vertical="center" wrapText="1"/>
    </xf>
    <xf numFmtId="0" fontId="9" fillId="0" borderId="6" xfId="0" quotePrefix="1" applyNumberFormat="1" applyFont="1" applyFill="1" applyBorder="1" applyAlignment="1">
      <alignment horizontal="center" vertical="center" wrapText="1" shrinkToFit="1"/>
    </xf>
    <xf numFmtId="4" fontId="9" fillId="0" borderId="6" xfId="0" applyNumberFormat="1" applyFont="1" applyFill="1" applyBorder="1" applyAlignment="1">
      <alignment horizontal="center" vertical="center" wrapText="1" shrinkToFit="1"/>
    </xf>
    <xf numFmtId="0" fontId="9" fillId="0" borderId="6" xfId="0" quotePrefix="1" applyNumberFormat="1" applyFont="1" applyFill="1" applyBorder="1" applyAlignment="1">
      <alignment horizontal="center" vertical="center" shrinkToFi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7" fillId="0" borderId="0" xfId="0" applyFont="1"/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 vertical="center" indent="2"/>
    </xf>
    <xf numFmtId="4" fontId="20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vertical="center"/>
    </xf>
    <xf numFmtId="0" fontId="20" fillId="0" borderId="1" xfId="0" applyFont="1" applyBorder="1" applyAlignment="1">
      <alignment horizontal="left" vertical="center"/>
    </xf>
    <xf numFmtId="0" fontId="20" fillId="0" borderId="0" xfId="0" applyFont="1"/>
    <xf numFmtId="165" fontId="20" fillId="0" borderId="1" xfId="9" applyNumberFormat="1" applyFont="1" applyBorder="1" applyAlignment="1">
      <alignment horizontal="center" vertical="center"/>
    </xf>
    <xf numFmtId="0" fontId="9" fillId="2" borderId="0" xfId="0" applyFont="1" applyFill="1" applyAlignment="1">
      <alignment vertical="center" wrapText="1"/>
    </xf>
    <xf numFmtId="0" fontId="9" fillId="10" borderId="0" xfId="0" applyFont="1" applyFill="1" applyAlignment="1">
      <alignment vertical="center" wrapText="1"/>
    </xf>
    <xf numFmtId="0" fontId="21" fillId="2" borderId="0" xfId="0" applyFont="1" applyFill="1" applyAlignment="1">
      <alignment vertical="center" wrapText="1"/>
    </xf>
    <xf numFmtId="49" fontId="21" fillId="2" borderId="1" xfId="0" applyNumberFormat="1" applyFont="1" applyFill="1" applyBorder="1" applyAlignment="1">
      <alignment horizontal="center" vertical="center" wrapText="1"/>
    </xf>
    <xf numFmtId="4" fontId="21" fillId="2" borderId="1" xfId="0" applyNumberFormat="1" applyFont="1" applyFill="1" applyBorder="1" applyAlignment="1">
      <alignment horizontal="center" vertical="center" wrapText="1"/>
    </xf>
    <xf numFmtId="4" fontId="21" fillId="0" borderId="1" xfId="0" applyNumberFormat="1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 wrapText="1"/>
    </xf>
    <xf numFmtId="4" fontId="22" fillId="0" borderId="7" xfId="0" applyNumberFormat="1" applyFont="1" applyFill="1" applyBorder="1" applyAlignment="1">
      <alignment horizontal="center" vertical="top" wrapText="1" shrinkToFit="1"/>
    </xf>
    <xf numFmtId="49" fontId="21" fillId="0" borderId="1" xfId="0" applyNumberFormat="1" applyFont="1" applyBorder="1" applyAlignment="1">
      <alignment horizontal="center" vertical="top" wrapText="1"/>
    </xf>
    <xf numFmtId="49" fontId="21" fillId="0" borderId="1" xfId="0" applyNumberFormat="1" applyFont="1" applyFill="1" applyBorder="1" applyAlignment="1">
      <alignment horizontal="center" vertical="top" wrapText="1"/>
    </xf>
    <xf numFmtId="49" fontId="21" fillId="0" borderId="1" xfId="0" applyNumberFormat="1" applyFont="1" applyFill="1" applyBorder="1" applyAlignment="1">
      <alignment horizontal="center" vertical="top" wrapText="1" shrinkToFit="1"/>
    </xf>
    <xf numFmtId="4" fontId="22" fillId="2" borderId="1" xfId="0" applyNumberFormat="1" applyFont="1" applyFill="1" applyBorder="1" applyAlignment="1">
      <alignment horizontal="center" vertical="center" wrapText="1"/>
    </xf>
    <xf numFmtId="4" fontId="22" fillId="11" borderId="1" xfId="0" applyNumberFormat="1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center" vertical="center"/>
    </xf>
    <xf numFmtId="4" fontId="22" fillId="0" borderId="1" xfId="0" applyNumberFormat="1" applyFont="1" applyFill="1" applyBorder="1" applyAlignment="1">
      <alignment horizontal="center" vertical="top" wrapText="1" shrinkToFit="1"/>
    </xf>
    <xf numFmtId="0" fontId="21" fillId="0" borderId="1" xfId="0" applyFont="1" applyBorder="1" applyAlignment="1">
      <alignment horizontal="center" vertical="top" wrapText="1"/>
    </xf>
    <xf numFmtId="0" fontId="21" fillId="2" borderId="1" xfId="0" applyFont="1" applyFill="1" applyBorder="1" applyAlignment="1">
      <alignment horizontal="center" vertical="top" shrinkToFit="1"/>
    </xf>
    <xf numFmtId="49" fontId="21" fillId="0" borderId="6" xfId="0" applyNumberFormat="1" applyFont="1" applyFill="1" applyBorder="1" applyAlignment="1">
      <alignment horizontal="center" vertical="top" wrapText="1" shrinkToFit="1"/>
    </xf>
    <xf numFmtId="4" fontId="22" fillId="2" borderId="0" xfId="0" applyNumberFormat="1" applyFont="1" applyFill="1" applyAlignment="1">
      <alignment horizontal="center" vertical="center" wrapText="1"/>
    </xf>
    <xf numFmtId="4" fontId="23" fillId="0" borderId="7" xfId="0" applyNumberFormat="1" applyFont="1" applyFill="1" applyBorder="1" applyAlignment="1">
      <alignment horizontal="center" vertical="top" wrapText="1" shrinkToFit="1"/>
    </xf>
    <xf numFmtId="4" fontId="24" fillId="0" borderId="7" xfId="0" applyNumberFormat="1" applyFont="1" applyFill="1" applyBorder="1" applyAlignment="1">
      <alignment horizontal="center" vertical="top" wrapText="1" shrinkToFit="1"/>
    </xf>
    <xf numFmtId="4" fontId="22" fillId="0" borderId="9" xfId="0" applyNumberFormat="1" applyFont="1" applyFill="1" applyBorder="1" applyAlignment="1">
      <alignment horizontal="center" vertical="top" wrapText="1"/>
    </xf>
    <xf numFmtId="4" fontId="22" fillId="0" borderId="9" xfId="0" applyNumberFormat="1" applyFont="1" applyFill="1" applyBorder="1" applyAlignment="1">
      <alignment horizontal="center" vertical="center" wrapText="1"/>
    </xf>
    <xf numFmtId="49" fontId="25" fillId="0" borderId="1" xfId="0" applyNumberFormat="1" applyFont="1" applyFill="1" applyBorder="1" applyAlignment="1">
      <alignment horizontal="center" vertical="top" wrapText="1" shrinkToFit="1"/>
    </xf>
    <xf numFmtId="0" fontId="25" fillId="0" borderId="1" xfId="0" applyFont="1" applyFill="1" applyBorder="1" applyAlignment="1">
      <alignment vertical="top" wrapText="1"/>
    </xf>
    <xf numFmtId="0" fontId="21" fillId="0" borderId="1" xfId="0" applyFont="1" applyFill="1" applyBorder="1" applyAlignment="1">
      <alignment vertical="top" wrapText="1"/>
    </xf>
    <xf numFmtId="0" fontId="21" fillId="0" borderId="1" xfId="0" applyFont="1" applyFill="1" applyBorder="1" applyAlignment="1">
      <alignment horizontal="justify" wrapText="1"/>
    </xf>
    <xf numFmtId="0" fontId="21" fillId="2" borderId="1" xfId="0" applyFont="1" applyFill="1" applyBorder="1" applyAlignment="1">
      <alignment horizontal="justify" vertical="top" wrapText="1"/>
    </xf>
    <xf numFmtId="0" fontId="21" fillId="0" borderId="1" xfId="0" applyFont="1" applyBorder="1" applyAlignment="1">
      <alignment horizontal="justify" vertical="top" wrapText="1"/>
    </xf>
    <xf numFmtId="0" fontId="21" fillId="0" borderId="1" xfId="0" applyFont="1" applyFill="1" applyBorder="1" applyAlignment="1">
      <alignment horizontal="center" wrapText="1"/>
    </xf>
    <xf numFmtId="0" fontId="21" fillId="0" borderId="1" xfId="0" applyFont="1" applyFill="1" applyBorder="1" applyAlignment="1">
      <alignment horizontal="left" vertical="top" wrapText="1"/>
    </xf>
    <xf numFmtId="0" fontId="21" fillId="0" borderId="1" xfId="0" applyFont="1" applyBorder="1" applyAlignment="1">
      <alignment horizontal="center" wrapText="1"/>
    </xf>
    <xf numFmtId="0" fontId="21" fillId="0" borderId="1" xfId="0" applyFont="1" applyBorder="1" applyAlignment="1">
      <alignment horizontal="left" vertical="top" wrapText="1"/>
    </xf>
    <xf numFmtId="0" fontId="21" fillId="0" borderId="1" xfId="0" applyFont="1" applyBorder="1" applyAlignment="1">
      <alignment horizontal="justify" wrapText="1"/>
    </xf>
    <xf numFmtId="0" fontId="21" fillId="0" borderId="1" xfId="0" applyFont="1" applyFill="1" applyBorder="1" applyAlignment="1">
      <alignment horizontal="justify" vertical="top" wrapText="1"/>
    </xf>
    <xf numFmtId="0" fontId="21" fillId="0" borderId="1" xfId="0" applyFont="1" applyBorder="1" applyAlignment="1">
      <alignment horizontal="justify" vertical="center" wrapText="1"/>
    </xf>
    <xf numFmtId="0" fontId="21" fillId="0" borderId="6" xfId="0" applyFont="1" applyFill="1" applyBorder="1" applyAlignment="1">
      <alignment horizontal="justify" vertical="top" wrapText="1"/>
    </xf>
    <xf numFmtId="0" fontId="21" fillId="0" borderId="1" xfId="0" applyNumberFormat="1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horizontal="center" vertical="top" wrapText="1"/>
    </xf>
    <xf numFmtId="4" fontId="24" fillId="0" borderId="8" xfId="0" applyNumberFormat="1" applyFont="1" applyFill="1" applyBorder="1" applyAlignment="1">
      <alignment horizontal="center" vertical="top" wrapText="1" shrinkToFit="1"/>
    </xf>
    <xf numFmtId="0" fontId="9" fillId="2" borderId="1" xfId="0" applyFont="1" applyFill="1" applyBorder="1" applyAlignment="1">
      <alignment vertical="center" wrapText="1"/>
    </xf>
    <xf numFmtId="4" fontId="23" fillId="12" borderId="7" xfId="0" applyNumberFormat="1" applyFont="1" applyFill="1" applyBorder="1" applyAlignment="1">
      <alignment horizontal="center" vertical="top" wrapText="1" shrinkToFit="1"/>
    </xf>
    <xf numFmtId="49" fontId="25" fillId="12" borderId="1" xfId="0" applyNumberFormat="1" applyFont="1" applyFill="1" applyBorder="1" applyAlignment="1">
      <alignment horizontal="center" vertical="top" wrapText="1" shrinkToFit="1"/>
    </xf>
    <xf numFmtId="0" fontId="25" fillId="12" borderId="1" xfId="0" applyFont="1" applyFill="1" applyBorder="1" applyAlignment="1">
      <alignment vertical="top" wrapText="1"/>
    </xf>
    <xf numFmtId="4" fontId="22" fillId="12" borderId="1" xfId="0" applyNumberFormat="1" applyFont="1" applyFill="1" applyBorder="1" applyAlignment="1">
      <alignment horizontal="center" vertical="top" wrapText="1" shrinkToFit="1"/>
    </xf>
    <xf numFmtId="4" fontId="22" fillId="0" borderId="1" xfId="0" applyNumberFormat="1" applyFont="1" applyFill="1" applyBorder="1" applyAlignment="1">
      <alignment horizontal="center" vertical="top"/>
    </xf>
    <xf numFmtId="4" fontId="22" fillId="0" borderId="7" xfId="0" applyNumberFormat="1" applyFont="1" applyFill="1" applyBorder="1" applyAlignment="1">
      <alignment horizontal="center" vertical="top"/>
    </xf>
    <xf numFmtId="4" fontId="24" fillId="0" borderId="1" xfId="0" applyNumberFormat="1" applyFont="1" applyFill="1" applyBorder="1" applyAlignment="1">
      <alignment horizontal="center" vertical="top"/>
    </xf>
    <xf numFmtId="4" fontId="22" fillId="12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4" fontId="23" fillId="12" borderId="1" xfId="0" applyNumberFormat="1" applyFont="1" applyFill="1" applyBorder="1" applyAlignment="1">
      <alignment horizontal="center" vertical="center" wrapText="1"/>
    </xf>
    <xf numFmtId="43" fontId="22" fillId="2" borderId="1" xfId="10" applyFont="1" applyFill="1" applyBorder="1" applyAlignment="1">
      <alignment vertical="center" wrapText="1"/>
    </xf>
    <xf numFmtId="4" fontId="22" fillId="0" borderId="9" xfId="0" applyNumberFormat="1" applyFont="1" applyFill="1" applyBorder="1" applyAlignment="1">
      <alignment horizontal="center" vertical="top" wrapText="1" shrinkToFit="1"/>
    </xf>
    <xf numFmtId="0" fontId="24" fillId="0" borderId="1" xfId="0" applyFont="1" applyFill="1" applyBorder="1" applyAlignment="1">
      <alignment horizontal="justify" vertical="top" wrapText="1"/>
    </xf>
    <xf numFmtId="49" fontId="26" fillId="0" borderId="1" xfId="0" applyNumberFormat="1" applyFont="1" applyFill="1" applyBorder="1" applyAlignment="1">
      <alignment horizontal="center" vertical="top" wrapText="1"/>
    </xf>
    <xf numFmtId="4" fontId="24" fillId="0" borderId="5" xfId="0" applyNumberFormat="1" applyFont="1" applyFill="1" applyBorder="1" applyAlignment="1">
      <alignment horizontal="center" vertical="top"/>
    </xf>
    <xf numFmtId="4" fontId="24" fillId="0" borderId="0" xfId="0" applyNumberFormat="1" applyFont="1" applyFill="1" applyBorder="1" applyAlignment="1">
      <alignment horizontal="center" vertical="top" wrapText="1" shrinkToFit="1"/>
    </xf>
    <xf numFmtId="4" fontId="24" fillId="0" borderId="0" xfId="0" applyNumberFormat="1" applyFont="1" applyFill="1" applyBorder="1" applyAlignment="1">
      <alignment horizontal="center" vertical="top"/>
    </xf>
    <xf numFmtId="49" fontId="22" fillId="0" borderId="6" xfId="0" applyNumberFormat="1" applyFont="1" applyFill="1" applyBorder="1" applyAlignment="1">
      <alignment horizontal="center" vertical="top" wrapText="1" shrinkToFit="1"/>
    </xf>
    <xf numFmtId="0" fontId="22" fillId="0" borderId="1" xfId="0" applyFont="1" applyFill="1" applyBorder="1" applyAlignment="1">
      <alignment vertical="top" wrapText="1"/>
    </xf>
    <xf numFmtId="49" fontId="22" fillId="0" borderId="1" xfId="0" applyNumberFormat="1" applyFont="1" applyBorder="1" applyAlignment="1">
      <alignment horizontal="center" vertical="top" wrapText="1"/>
    </xf>
    <xf numFmtId="0" fontId="22" fillId="0" borderId="1" xfId="0" applyFont="1" applyFill="1" applyBorder="1" applyAlignment="1">
      <alignment horizontal="justify" vertical="top" wrapText="1"/>
    </xf>
    <xf numFmtId="0" fontId="22" fillId="2" borderId="3" xfId="0" applyFont="1" applyFill="1" applyBorder="1" applyAlignment="1">
      <alignment horizontal="right" vertical="center" wrapText="1"/>
    </xf>
    <xf numFmtId="0" fontId="22" fillId="2" borderId="3" xfId="0" applyFont="1" applyFill="1" applyBorder="1" applyAlignment="1">
      <alignment vertical="center" wrapText="1"/>
    </xf>
    <xf numFmtId="0" fontId="23" fillId="2" borderId="0" xfId="0" applyFont="1" applyFill="1" applyAlignment="1">
      <alignment horizontal="center" vertical="center" wrapText="1"/>
    </xf>
    <xf numFmtId="4" fontId="22" fillId="2" borderId="0" xfId="0" applyNumberFormat="1" applyFont="1" applyFill="1" applyAlignment="1">
      <alignment horizontal="right" vertical="top" wrapText="1"/>
    </xf>
    <xf numFmtId="0" fontId="20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left" vertical="center" indent="1"/>
    </xf>
    <xf numFmtId="49" fontId="8" fillId="0" borderId="1" xfId="0" applyNumberFormat="1" applyFont="1" applyFill="1" applyBorder="1" applyAlignment="1">
      <alignment horizontal="center" vertical="center" wrapText="1" shrinkToFit="1"/>
    </xf>
    <xf numFmtId="0" fontId="19" fillId="0" borderId="3" xfId="0" applyFont="1" applyBorder="1" applyAlignment="1">
      <alignment horizontal="left" vertical="center" wrapText="1"/>
    </xf>
  </cellXfs>
  <cellStyles count="11">
    <cellStyle name="xl26" xfId="8"/>
    <cellStyle name="xl38" xfId="1"/>
    <cellStyle name="xl42" xfId="2"/>
    <cellStyle name="xl63" xfId="7"/>
    <cellStyle name="Обычный" xfId="0" builtinId="0"/>
    <cellStyle name="Обычный 2" xfId="3"/>
    <cellStyle name="Обычный 3" xfId="4"/>
    <cellStyle name="Процентный" xfId="9" builtinId="5"/>
    <cellStyle name="Стиль 1" xfId="5"/>
    <cellStyle name="Финансовый" xfId="10" builtinId="3"/>
    <cellStyle name="Финансовый 2" xfId="6"/>
  </cellStyles>
  <dxfs count="8"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sz val="10"/>
      </font>
    </dxf>
    <dxf>
      <font>
        <name val="Calibri Light"/>
        <scheme val="none"/>
      </font>
    </dxf>
    <dxf>
      <numFmt numFmtId="4" formatCode="#,##0.00"/>
    </dxf>
    <dxf>
      <numFmt numFmtId="4" formatCode="#,##0.00"/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Кулешов" refreshedDate="43501.646071875002" createdVersion="4" refreshedVersion="4" minRefreshableVersion="3" recordCount="154">
  <cacheSource type="worksheet">
    <worksheetSource ref="B1:D155" sheet="data 2018"/>
  </cacheSource>
  <cacheFields count="3">
    <cacheField name="ГАД" numFmtId="0">
      <sharedItems containsSemiMixedTypes="0" containsString="0" containsNumber="1" containsInteger="1" minValue="803" maxValue="842" count="17">
        <n v="818"/>
        <n v="819"/>
        <n v="825"/>
        <n v="816"/>
        <n v="821"/>
        <n v="832"/>
        <n v="814"/>
        <n v="815"/>
        <n v="811"/>
        <n v="840"/>
        <n v="817"/>
        <n v="812"/>
        <n v="842"/>
        <n v="808"/>
        <n v="836"/>
        <n v="803"/>
        <n v="837"/>
      </sharedItems>
    </cacheField>
    <cacheField name="КБК" numFmtId="0">
      <sharedItems count="224">
        <s v="2 02 15001 02 0000 150"/>
        <s v="2 02 15002 02 0000 150"/>
        <s v="2 02 15009 02 0000 150"/>
        <s v="2 02 15213 02 0000 150"/>
        <s v="2 02 20051 00 0000 150"/>
        <s v="2 02 25021 02 0000 150"/>
        <s v="2 02 25027 02 0000 150"/>
        <s v="2 02 23009 02 0000 150"/>
        <s v="2 02 25066 02 0000 150"/>
        <s v="2 02 25081 02 0000 150"/>
        <s v="2 02 25082 02 0000 150"/>
        <s v="2 02 25084 02 0000 150"/>
        <s v="2 02 25086 02 0000 150"/>
        <s v="2 02 25097 02 0000 150"/>
        <s v="2 02 25198 02 0000 150"/>
        <s v="2 02 25209 02 0000 150"/>
        <s v="2 02 25382 02 0000 150"/>
        <s v="2 02 25402 02 0000 150"/>
        <s v="2 02 25462 02 0000 150"/>
        <s v="2 02 25467 02 0000 150"/>
        <s v="2 02 25497 02 0000 150"/>
        <s v="2 02 25516 02 0000 150"/>
        <s v="2 02 25517 02 0000 150"/>
        <s v="2 02 25519 02 0000 150"/>
        <s v="2 02 25520 02 0000 150"/>
        <s v="2 02 25527 02 0000 150"/>
        <s v="2 02 25533 02 0000 150"/>
        <s v="2 02 25534 02 0000 150"/>
        <s v="2 02 25541 02 0000 150"/>
        <s v="2 02 25542 02 0000 150"/>
        <s v="2 02 25543 02 0000 150"/>
        <s v="2 02 25544 02 0000 150"/>
        <s v="2 02 25555 02 0000 150"/>
        <s v="2 02 25560 02 0000 150"/>
        <s v="2 02 25567 02 0000 150"/>
        <s v="2 02 20077 02 0000 150"/>
        <s v="2 02 25568 02 0000 150"/>
        <s v="2 02 25674 02 0000 150"/>
        <s v="2 02 35118 02 0000 150"/>
        <s v="2 02 35120 02 0000 150"/>
        <s v="2 02 35128 02 0000 150"/>
        <s v="2 02 35129 02 0000 150"/>
        <s v="2 02 35130 02 0000 150"/>
        <s v="2 02 35134 02 0000 150"/>
        <s v="2 02 35135 02 0000 150"/>
        <s v="2 02 35137 02 0000 150"/>
        <s v="2 02 35176 02 0000 150"/>
        <s v="2 02 35194 02 0000 150"/>
        <s v="2 02 35220 02 0000 150"/>
        <s v="2 02 35240 02 0000 150"/>
        <s v="2 02 35250 02 0000 150"/>
        <s v="2 02 35260 02 0000 150"/>
        <s v="2 02 35270 02 0000 150"/>
        <s v="2 02 35280 02 0000 150"/>
        <s v="2 02 35290 02 0000 150"/>
        <s v="2 02 35380 02 0000 150"/>
        <s v="2 02 35460 02 0000 150"/>
        <s v="2 02 35573 02 0000 150"/>
        <s v="2 02 35900 02 0000 150"/>
        <s v="2 02 45136 02 0000 150"/>
        <s v="2 02 45141 02 0000 150"/>
        <s v="2 02 45142 02 0000 150"/>
        <s v="2 02 45159 02 0000 150"/>
        <s v="2 02 45161 02 0000 150"/>
        <s v="2 02 45433 02 0000 150"/>
        <s v="2 02 49000 02 0000 150"/>
        <s v="2 02 49001 02 0000 150"/>
        <s v="2 18 02010 02 0000 180"/>
        <s v="2 18 02020 02 0000 180"/>
        <s v="2 18 60010 02 0000 150"/>
        <s v="2 18 02030 02 0000 180"/>
        <s v="2 18 25555 02 0000 150"/>
        <s v="2 18 45420 02 0000 150"/>
        <s v="2 18 25027 02 0000 150"/>
        <s v="2 18 25064 02 0000 150"/>
        <s v="2 18 35118 02 0000 150"/>
        <s v="2 19 25016 02 0000 150"/>
        <s v="2 19 25555 02 0000 150"/>
        <s v="2 19 51360 02 0000 150"/>
        <s v="2 19 25053 02 0000 150"/>
        <s v="2 19 25018 02 0000 150"/>
        <s v="2 19 25031 02 0000 150"/>
        <s v="2 19 25035 02 0000 150"/>
        <s v="2 19 25043 02 0000 150"/>
        <s v="2 19 25054 02 0000 150"/>
        <s v="2 19 25055 02 0000 150"/>
        <s v="2 19 25442 02 0000 150"/>
        <s v="2 19 25446 02 0000 150"/>
        <s v="2 19 25541 02 0000 150"/>
        <s v="2 19 25542 02 0000 150"/>
        <s v="2 19 25543 02 0000 150"/>
        <s v="2 19 90000 02 0000 150"/>
        <s v="2 19 25495 02 0000 150"/>
        <s v="2 19 45420 02 0000 150"/>
        <s v="2 19 45390 02 0000 150"/>
        <s v="2 19 25027 02 0000 150"/>
        <s v="2 19 25084 02 0000 150"/>
        <s v="2 19 25462 02 0000 150"/>
        <s v="2 19 35130 02 0000 150"/>
        <s v="2 19 35137 02 0000 150"/>
        <s v="2 19 35194 02 0000 150"/>
        <s v="2 19 35220 02 0000 150"/>
        <s v="2 19 35250 02 0000 150"/>
        <s v="2 19 35260 02 0000 150"/>
        <s v="2 19 35270 02 0000 150"/>
        <s v="2 19 35380 02 0000 150"/>
        <s v="2 19 45612 02 0000 150"/>
        <s v="2 19 35290 02 0000 150"/>
        <s v="2 19 25470 02 0000 150"/>
        <s v="2 19 35129 02 0000 150"/>
        <s v="2 19 25064 02 0000 150"/>
        <s v="2 19 35118 02 0000 150"/>
        <s v="20245136020000150" u="1"/>
        <s v="20245141020000150" u="1"/>
        <s v="20245142020000150" u="1"/>
        <s v="20245159020000150" u="1"/>
        <s v="20245161020000150" u="1"/>
        <s v="20245433020000150" u="1"/>
        <s v="20249000020000150" u="1"/>
        <s v="20249001020000150" u="1"/>
        <s v="20220051000000150" u="1"/>
        <s v="20235118020000150" u="1"/>
        <s v="20235120020000150" u="1"/>
        <s v="20235128020000150" u="1"/>
        <s v="20235129020000150" u="1"/>
        <s v="20235130020000150" u="1"/>
        <s v="20235134020000150" u="1"/>
        <s v="20235135020000150" u="1"/>
        <s v="20235137020000150" u="1"/>
        <s v="20235176020000150" u="1"/>
        <s v="20235194020000150" u="1"/>
        <s v="20235220020000150" u="1"/>
        <s v="20235240020000150" u="1"/>
        <s v="20235250020000150" u="1"/>
        <s v="20235260020000150" u="1"/>
        <s v="20235270020000150" u="1"/>
        <s v="20235280020000150" u="1"/>
        <s v="20235290020000150" u="1"/>
        <s v="20235380020000150" u="1"/>
        <s v="20235460020000150" u="1"/>
        <s v="20235573020000150" u="1"/>
        <s v="20235900020000150" u="1"/>
        <s v="20220077020000150" u="1"/>
        <s v="20223009020000150" u="1"/>
        <s v="20225021020000150" u="1"/>
        <s v="20225027020000150" u="1"/>
        <s v="20225066020000150" u="1"/>
        <s v="20225081020000150" u="1"/>
        <s v="20225082020000150" u="1"/>
        <s v="20225084020000150" u="1"/>
        <s v="20225086020000150" u="1"/>
        <s v="20225097020000150" u="1"/>
        <s v="20225198020000150" u="1"/>
        <s v="20225209020000150" u="1"/>
        <s v="20225382020000150" u="1"/>
        <s v="20225402020000150" u="1"/>
        <s v="20225462020000150" u="1"/>
        <s v="20225467020000150" u="1"/>
        <s v="20225497020000150" u="1"/>
        <s v="20225516020000150" u="1"/>
        <s v="20225517020000150" u="1"/>
        <s v="20225519020000150" u="1"/>
        <s v="20225520020000150" u="1"/>
        <s v="20225527020000150" u="1"/>
        <s v="20225533020000150" u="1"/>
        <s v="20225534020000150" u="1"/>
        <s v="20225541020000150" u="1"/>
        <s v="20225542020000150" u="1"/>
        <s v="20225543020000150" u="1"/>
        <s v="20225544020000150" u="1"/>
        <s v="20225555020000150" u="1"/>
        <s v="20225560020000150" u="1"/>
        <s v="20225567020000150" u="1"/>
        <s v="20225568020000150" u="1"/>
        <s v="20225674020000150" u="1"/>
        <s v="21990000020000150" u="1"/>
        <s v="20215001020000150" u="1"/>
        <s v="20215002020000150" u="1"/>
        <s v="20215009020000150" u="1"/>
        <s v="20215213020000150" u="1"/>
        <s v="21860010020000150" u="1"/>
        <s v="21951360020000150" u="1"/>
        <s v="21845420020000150" u="1"/>
        <s v="21802010020000180" u="1"/>
        <s v="21802020020000180" u="1"/>
        <s v="21802030020000180" u="1"/>
        <s v="21945390020000150" u="1"/>
        <s v="21945420020000150" u="1"/>
        <s v="21945612020000150" u="1"/>
        <s v="21835118020000150" u="1"/>
        <s v="21935118020000150" u="1"/>
        <s v="21935129020000150" u="1"/>
        <s v="21935130020000150" u="1"/>
        <s v="21935137020000150" u="1"/>
        <s v="21935194020000150" u="1"/>
        <s v="21935220020000150" u="1"/>
        <s v="21935250020000150" u="1"/>
        <s v="21935260020000150" u="1"/>
        <s v="21935270020000150" u="1"/>
        <s v="21935290020000150" u="1"/>
        <s v="21935380020000150" u="1"/>
        <s v="21825027020000150" u="1"/>
        <s v="21825064020000150" u="1"/>
        <s v="21825555020000150" u="1"/>
        <s v="21925016020000150" u="1"/>
        <s v="21925018020000150" u="1"/>
        <s v="21925027020000150" u="1"/>
        <s v="21925031020000150" u="1"/>
        <s v="21925035020000150" u="1"/>
        <s v="21925043020000150" u="1"/>
        <s v="21925053020000150" u="1"/>
        <s v="21925054020000150" u="1"/>
        <s v="21925055020000150" u="1"/>
        <s v="21925064020000150" u="1"/>
        <s v="21925084020000150" u="1"/>
        <s v="21925442020000150" u="1"/>
        <s v="21925446020000150" u="1"/>
        <s v="21925462020000150" u="1"/>
        <s v="21925470020000150" u="1"/>
        <s v="21925495020000150" u="1"/>
        <s v="21925541020000150" u="1"/>
        <s v="21925542020000150" u="1"/>
        <s v="21925543020000150" u="1"/>
        <s v="21925555020000150" u="1"/>
      </sharedItems>
    </cacheField>
    <cacheField name="Сумма" numFmtId="0">
      <sharedItems containsSemiMixedTypes="0" containsString="0" containsNumber="1" minValue="-13049045.98" maxValue="128057449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4">
  <r>
    <x v="0"/>
    <x v="0"/>
    <n v="12805744900"/>
  </r>
  <r>
    <x v="0"/>
    <x v="1"/>
    <n v="513084000"/>
  </r>
  <r>
    <x v="0"/>
    <x v="2"/>
    <n v="574234000"/>
  </r>
  <r>
    <x v="0"/>
    <x v="3"/>
    <n v="68563000"/>
  </r>
  <r>
    <x v="1"/>
    <x v="4"/>
    <n v="105573900"/>
  </r>
  <r>
    <x v="2"/>
    <x v="4"/>
    <n v="19185800"/>
  </r>
  <r>
    <x v="1"/>
    <x v="5"/>
    <n v="279679837.79000002"/>
  </r>
  <r>
    <x v="3"/>
    <x v="6"/>
    <n v="7158600"/>
  </r>
  <r>
    <x v="4"/>
    <x v="6"/>
    <n v="1565800"/>
  </r>
  <r>
    <x v="2"/>
    <x v="6"/>
    <n v="1979400"/>
  </r>
  <r>
    <x v="4"/>
    <x v="7"/>
    <n v="47800"/>
  </r>
  <r>
    <x v="3"/>
    <x v="8"/>
    <n v="49800"/>
  </r>
  <r>
    <x v="2"/>
    <x v="9"/>
    <n v="14079000"/>
  </r>
  <r>
    <x v="4"/>
    <x v="10"/>
    <n v="77360700"/>
  </r>
  <r>
    <x v="4"/>
    <x v="11"/>
    <n v="238261500"/>
  </r>
  <r>
    <x v="5"/>
    <x v="12"/>
    <n v="4377100"/>
  </r>
  <r>
    <x v="3"/>
    <x v="13"/>
    <n v="19518000"/>
  </r>
  <r>
    <x v="4"/>
    <x v="14"/>
    <n v="244375"/>
  </r>
  <r>
    <x v="4"/>
    <x v="15"/>
    <n v="2659200"/>
  </r>
  <r>
    <x v="6"/>
    <x v="16"/>
    <n v="52138500"/>
  </r>
  <r>
    <x v="6"/>
    <x v="17"/>
    <n v="10286600"/>
  </r>
  <r>
    <x v="4"/>
    <x v="18"/>
    <n v="15293400"/>
  </r>
  <r>
    <x v="7"/>
    <x v="19"/>
    <n v="31822200"/>
  </r>
  <r>
    <x v="4"/>
    <x v="20"/>
    <n v="25832500"/>
  </r>
  <r>
    <x v="8"/>
    <x v="21"/>
    <n v="1938400"/>
  </r>
  <r>
    <x v="7"/>
    <x v="22"/>
    <n v="13447300"/>
  </r>
  <r>
    <x v="7"/>
    <x v="23"/>
    <n v="4700000"/>
  </r>
  <r>
    <x v="3"/>
    <x v="24"/>
    <n v="301682000"/>
  </r>
  <r>
    <x v="9"/>
    <x v="25"/>
    <n v="30715900"/>
  </r>
  <r>
    <x v="3"/>
    <x v="26"/>
    <n v="34354400"/>
  </r>
  <r>
    <x v="3"/>
    <x v="27"/>
    <n v="3495400"/>
  </r>
  <r>
    <x v="10"/>
    <x v="28"/>
    <n v="205282400"/>
  </r>
  <r>
    <x v="10"/>
    <x v="28"/>
    <n v="70645100"/>
  </r>
  <r>
    <x v="10"/>
    <x v="29"/>
    <n v="127412300"/>
  </r>
  <r>
    <x v="10"/>
    <x v="30"/>
    <n v="1537065100"/>
  </r>
  <r>
    <x v="10"/>
    <x v="31"/>
    <n v="2459242000"/>
  </r>
  <r>
    <x v="11"/>
    <x v="32"/>
    <n v="251743700"/>
  </r>
  <r>
    <x v="11"/>
    <x v="33"/>
    <n v="5299400"/>
  </r>
  <r>
    <x v="10"/>
    <x v="34"/>
    <n v="64354100"/>
  </r>
  <r>
    <x v="10"/>
    <x v="34"/>
    <n v="663400"/>
  </r>
  <r>
    <x v="10"/>
    <x v="35"/>
    <n v="31292800"/>
  </r>
  <r>
    <x v="10"/>
    <x v="35"/>
    <n v="46141000"/>
  </r>
  <r>
    <x v="1"/>
    <x v="35"/>
    <n v="376171988"/>
  </r>
  <r>
    <x v="10"/>
    <x v="36"/>
    <n v="105412000"/>
  </r>
  <r>
    <x v="6"/>
    <x v="37"/>
    <n v="98076300"/>
  </r>
  <r>
    <x v="12"/>
    <x v="38"/>
    <n v="27649800"/>
  </r>
  <r>
    <x v="12"/>
    <x v="39"/>
    <n v="3095800"/>
  </r>
  <r>
    <x v="13"/>
    <x v="40"/>
    <n v="7828800"/>
  </r>
  <r>
    <x v="14"/>
    <x v="41"/>
    <n v="312604800"/>
  </r>
  <r>
    <x v="4"/>
    <x v="42"/>
    <n v="323015300"/>
  </r>
  <r>
    <x v="1"/>
    <x v="43"/>
    <n v="59515300"/>
  </r>
  <r>
    <x v="1"/>
    <x v="44"/>
    <n v="5673400"/>
  </r>
  <r>
    <x v="4"/>
    <x v="45"/>
    <n v="2147424400"/>
  </r>
  <r>
    <x v="1"/>
    <x v="46"/>
    <n v="4083000"/>
  </r>
  <r>
    <x v="4"/>
    <x v="47"/>
    <n v="47341400"/>
  </r>
  <r>
    <x v="4"/>
    <x v="48"/>
    <n v="81383300"/>
  </r>
  <r>
    <x v="4"/>
    <x v="49"/>
    <n v="128800"/>
  </r>
  <r>
    <x v="4"/>
    <x v="50"/>
    <n v="717483600"/>
  </r>
  <r>
    <x v="4"/>
    <x v="51"/>
    <n v="7354600"/>
  </r>
  <r>
    <x v="4"/>
    <x v="52"/>
    <n v="6166400"/>
  </r>
  <r>
    <x v="4"/>
    <x v="53"/>
    <n v="215500"/>
  </r>
  <r>
    <x v="5"/>
    <x v="54"/>
    <n v="252331300"/>
  </r>
  <r>
    <x v="4"/>
    <x v="55"/>
    <n v="448783100"/>
  </r>
  <r>
    <x v="6"/>
    <x v="56"/>
    <n v="249510400"/>
  </r>
  <r>
    <x v="4"/>
    <x v="57"/>
    <n v="141199789.66"/>
  </r>
  <r>
    <x v="0"/>
    <x v="58"/>
    <n v="101642900"/>
  </r>
  <r>
    <x v="6"/>
    <x v="59"/>
    <n v="1700000"/>
  </r>
  <r>
    <x v="15"/>
    <x v="60"/>
    <n v="8501904"/>
  </r>
  <r>
    <x v="15"/>
    <x v="61"/>
    <n v="4484184"/>
  </r>
  <r>
    <x v="3"/>
    <x v="62"/>
    <n v="206742500"/>
  </r>
  <r>
    <x v="6"/>
    <x v="63"/>
    <n v="84191400"/>
  </r>
  <r>
    <x v="6"/>
    <x v="63"/>
    <n v="25402900"/>
  </r>
  <r>
    <x v="10"/>
    <x v="64"/>
    <n v="4470345500"/>
  </r>
  <r>
    <x v="6"/>
    <x v="65"/>
    <n v="7343300"/>
  </r>
  <r>
    <x v="7"/>
    <x v="65"/>
    <n v="1892700"/>
  </r>
  <r>
    <x v="7"/>
    <x v="65"/>
    <n v="7919200"/>
  </r>
  <r>
    <x v="6"/>
    <x v="66"/>
    <n v="47470000"/>
  </r>
  <r>
    <x v="6"/>
    <x v="66"/>
    <n v="58416700"/>
  </r>
  <r>
    <x v="6"/>
    <x v="66"/>
    <n v="21000000"/>
  </r>
  <r>
    <x v="15"/>
    <x v="67"/>
    <n v="292359.43"/>
  </r>
  <r>
    <x v="15"/>
    <x v="68"/>
    <n v="161668.96"/>
  </r>
  <r>
    <x v="8"/>
    <x v="67"/>
    <n v="2607"/>
  </r>
  <r>
    <x v="11"/>
    <x v="69"/>
    <n v="2385870.67"/>
  </r>
  <r>
    <x v="11"/>
    <x v="69"/>
    <n v="1165310.8899999999"/>
  </r>
  <r>
    <x v="11"/>
    <x v="70"/>
    <n v="78.36"/>
  </r>
  <r>
    <x v="11"/>
    <x v="70"/>
    <n v="23162329.780000001"/>
  </r>
  <r>
    <x v="11"/>
    <x v="71"/>
    <n v="38678.879999999997"/>
  </r>
  <r>
    <x v="6"/>
    <x v="67"/>
    <n v="2385"/>
  </r>
  <r>
    <x v="7"/>
    <x v="69"/>
    <n v="6078"/>
  </r>
  <r>
    <x v="3"/>
    <x v="67"/>
    <n v="18087"/>
  </r>
  <r>
    <x v="3"/>
    <x v="69"/>
    <n v="247.5"/>
  </r>
  <r>
    <x v="10"/>
    <x v="70"/>
    <n v="300000"/>
  </r>
  <r>
    <x v="1"/>
    <x v="69"/>
    <n v="44377.979999999996"/>
  </r>
  <r>
    <x v="1"/>
    <x v="72"/>
    <n v="140456"/>
  </r>
  <r>
    <x v="4"/>
    <x v="67"/>
    <n v="1110731"/>
  </r>
  <r>
    <x v="4"/>
    <x v="69"/>
    <n v="16692.560000000001"/>
  </r>
  <r>
    <x v="4"/>
    <x v="69"/>
    <n v="303579.03999999998"/>
  </r>
  <r>
    <x v="4"/>
    <x v="73"/>
    <n v="695332.38"/>
  </r>
  <r>
    <x v="2"/>
    <x v="68"/>
    <n v="121289.9"/>
  </r>
  <r>
    <x v="2"/>
    <x v="70"/>
    <n v="9000"/>
  </r>
  <r>
    <x v="14"/>
    <x v="67"/>
    <n v="7872.4"/>
  </r>
  <r>
    <x v="16"/>
    <x v="69"/>
    <n v="3898395"/>
  </r>
  <r>
    <x v="9"/>
    <x v="69"/>
    <n v="53978.59"/>
  </r>
  <r>
    <x v="9"/>
    <x v="74"/>
    <n v="1268250"/>
  </r>
  <r>
    <x v="9"/>
    <x v="69"/>
    <n v="156750"/>
  </r>
  <r>
    <x v="12"/>
    <x v="69"/>
    <n v="200"/>
  </r>
  <r>
    <x v="12"/>
    <x v="75"/>
    <n v="3549.22"/>
  </r>
  <r>
    <x v="12"/>
    <x v="75"/>
    <n v="6596.29"/>
  </r>
  <r>
    <x v="13"/>
    <x v="76"/>
    <n v="-58922.61"/>
  </r>
  <r>
    <x v="11"/>
    <x v="77"/>
    <n v="-34424.199999999997"/>
  </r>
  <r>
    <x v="6"/>
    <x v="78"/>
    <n v="-1935175.18"/>
  </r>
  <r>
    <x v="10"/>
    <x v="79"/>
    <n v="-316897.07"/>
  </r>
  <r>
    <x v="10"/>
    <x v="80"/>
    <n v="-188599.83000000002"/>
  </r>
  <r>
    <x v="10"/>
    <x v="81"/>
    <n v="-20000"/>
  </r>
  <r>
    <x v="10"/>
    <x v="82"/>
    <n v="-220.81"/>
  </r>
  <r>
    <x v="10"/>
    <x v="83"/>
    <n v="-165770.21"/>
  </r>
  <r>
    <x v="10"/>
    <x v="84"/>
    <n v="-350415.95"/>
  </r>
  <r>
    <x v="10"/>
    <x v="85"/>
    <n v="-1960.6"/>
  </r>
  <r>
    <x v="10"/>
    <x v="86"/>
    <n v="-324836.61"/>
  </r>
  <r>
    <x v="10"/>
    <x v="87"/>
    <n v="-891503"/>
  </r>
  <r>
    <x v="10"/>
    <x v="88"/>
    <n v="-746419.55"/>
  </r>
  <r>
    <x v="10"/>
    <x v="89"/>
    <n v="-749310.19"/>
  </r>
  <r>
    <x v="10"/>
    <x v="90"/>
    <n v="-189903.46"/>
  </r>
  <r>
    <x v="10"/>
    <x v="91"/>
    <n v="-286564.93"/>
  </r>
  <r>
    <x v="1"/>
    <x v="92"/>
    <n v="-47836.31"/>
  </r>
  <r>
    <x v="1"/>
    <x v="93"/>
    <n v="-140456"/>
  </r>
  <r>
    <x v="1"/>
    <x v="94"/>
    <n v="-1986625.4300000002"/>
  </r>
  <r>
    <x v="4"/>
    <x v="95"/>
    <n v="-695332.38"/>
  </r>
  <r>
    <x v="4"/>
    <x v="96"/>
    <n v="-62946.1"/>
  </r>
  <r>
    <x v="4"/>
    <x v="97"/>
    <n v="-5488.75"/>
  </r>
  <r>
    <x v="4"/>
    <x v="98"/>
    <n v="-16775.189999999999"/>
  </r>
  <r>
    <x v="4"/>
    <x v="99"/>
    <n v="-10285683.98"/>
  </r>
  <r>
    <x v="4"/>
    <x v="100"/>
    <n v="-1479.41"/>
  </r>
  <r>
    <x v="4"/>
    <x v="101"/>
    <n v="-1393.43"/>
  </r>
  <r>
    <x v="4"/>
    <x v="102"/>
    <n v="-1140831.3400000001"/>
  </r>
  <r>
    <x v="4"/>
    <x v="103"/>
    <n v="-11473.52"/>
  </r>
  <r>
    <x v="4"/>
    <x v="104"/>
    <n v="-9569.4599999999991"/>
  </r>
  <r>
    <x v="4"/>
    <x v="105"/>
    <n v="-178486.94999999998"/>
  </r>
  <r>
    <x v="4"/>
    <x v="106"/>
    <n v="-1110731"/>
  </r>
  <r>
    <x v="2"/>
    <x v="91"/>
    <n v="-188790.49"/>
  </r>
  <r>
    <x v="5"/>
    <x v="107"/>
    <n v="-214575.32"/>
  </r>
  <r>
    <x v="5"/>
    <x v="107"/>
    <n v="-103124.7"/>
  </r>
  <r>
    <x v="5"/>
    <x v="108"/>
    <n v="-223082.03"/>
  </r>
  <r>
    <x v="14"/>
    <x v="109"/>
    <n v="-3398.34"/>
  </r>
  <r>
    <x v="9"/>
    <x v="110"/>
    <n v="-1268250"/>
  </r>
  <r>
    <x v="9"/>
    <x v="110"/>
    <n v="-100000"/>
  </r>
  <r>
    <x v="9"/>
    <x v="110"/>
    <n v="-300000"/>
  </r>
  <r>
    <x v="9"/>
    <x v="110"/>
    <n v="-193643"/>
  </r>
  <r>
    <x v="9"/>
    <x v="110"/>
    <n v="-3051.72"/>
  </r>
  <r>
    <x v="9"/>
    <x v="110"/>
    <n v="-15195"/>
  </r>
  <r>
    <x v="9"/>
    <x v="110"/>
    <n v="-1014381.58"/>
  </r>
  <r>
    <x v="9"/>
    <x v="110"/>
    <n v="-13049045.98"/>
  </r>
  <r>
    <x v="12"/>
    <x v="111"/>
    <n v="-3549.22"/>
  </r>
  <r>
    <x v="12"/>
    <x v="111"/>
    <n v="-6596.2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2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F2:H136" firstHeaderRow="1" firstDataRow="1" firstDataCol="2"/>
  <pivotFields count="3">
    <pivotField axis="axisRow" outline="0" showAll="0" defaultSubtotal="0">
      <items count="17">
        <item x="15"/>
        <item x="13"/>
        <item x="8"/>
        <item x="11"/>
        <item x="6"/>
        <item x="7"/>
        <item x="3"/>
        <item x="10"/>
        <item x="0"/>
        <item x="1"/>
        <item x="4"/>
        <item x="2"/>
        <item x="5"/>
        <item x="14"/>
        <item x="16"/>
        <item x="9"/>
        <item x="1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showAll="0">
      <items count="225">
        <item m="1" x="176"/>
        <item m="1" x="177"/>
        <item m="1" x="178"/>
        <item m="1" x="179"/>
        <item m="1" x="120"/>
        <item m="1" x="142"/>
        <item m="1" x="143"/>
        <item m="1" x="144"/>
        <item m="1" x="145"/>
        <item m="1" x="146"/>
        <item m="1" x="147"/>
        <item m="1" x="148"/>
        <item m="1" x="149"/>
        <item m="1" x="150"/>
        <item m="1" x="151"/>
        <item m="1" x="152"/>
        <item m="1" x="153"/>
        <item m="1" x="154"/>
        <item m="1" x="155"/>
        <item m="1" x="156"/>
        <item m="1" x="157"/>
        <item m="1" x="158"/>
        <item m="1" x="159"/>
        <item m="1" x="160"/>
        <item m="1" x="161"/>
        <item m="1" x="162"/>
        <item m="1" x="163"/>
        <item m="1" x="164"/>
        <item m="1" x="165"/>
        <item m="1" x="166"/>
        <item m="1" x="167"/>
        <item m="1" x="168"/>
        <item m="1" x="169"/>
        <item m="1" x="170"/>
        <item m="1" x="171"/>
        <item m="1" x="172"/>
        <item m="1" x="173"/>
        <item m="1" x="174"/>
        <item m="1" x="121"/>
        <item m="1" x="122"/>
        <item m="1" x="123"/>
        <item m="1" x="124"/>
        <item m="1" x="125"/>
        <item m="1" x="126"/>
        <item m="1" x="127"/>
        <item m="1" x="128"/>
        <item m="1" x="129"/>
        <item m="1" x="130"/>
        <item m="1" x="131"/>
        <item m="1" x="132"/>
        <item m="1" x="133"/>
        <item m="1" x="134"/>
        <item m="1" x="135"/>
        <item m="1" x="136"/>
        <item m="1" x="137"/>
        <item m="1" x="138"/>
        <item m="1" x="139"/>
        <item m="1" x="140"/>
        <item m="1" x="141"/>
        <item m="1" x="112"/>
        <item m="1" x="113"/>
        <item m="1" x="114"/>
        <item m="1" x="115"/>
        <item m="1" x="116"/>
        <item m="1" x="117"/>
        <item m="1" x="118"/>
        <item m="1" x="119"/>
        <item m="1" x="183"/>
        <item m="1" x="184"/>
        <item m="1" x="185"/>
        <item m="1" x="201"/>
        <item m="1" x="202"/>
        <item m="1" x="203"/>
        <item m="1" x="189"/>
        <item m="1" x="182"/>
        <item m="1" x="180"/>
        <item m="1" x="204"/>
        <item m="1" x="205"/>
        <item m="1" x="206"/>
        <item m="1" x="207"/>
        <item m="1" x="208"/>
        <item m="1" x="209"/>
        <item m="1" x="210"/>
        <item m="1" x="211"/>
        <item m="1" x="212"/>
        <item m="1" x="213"/>
        <item m="1" x="214"/>
        <item m="1" x="215"/>
        <item m="1" x="216"/>
        <item m="1" x="217"/>
        <item m="1" x="218"/>
        <item m="1" x="219"/>
        <item m="1" x="220"/>
        <item m="1" x="221"/>
        <item m="1" x="222"/>
        <item m="1" x="223"/>
        <item m="1" x="190"/>
        <item m="1" x="191"/>
        <item m="1" x="192"/>
        <item m="1" x="193"/>
        <item m="1" x="194"/>
        <item m="1" x="195"/>
        <item m="1" x="196"/>
        <item m="1" x="197"/>
        <item m="1" x="198"/>
        <item m="1" x="199"/>
        <item m="1" x="200"/>
        <item m="1" x="186"/>
        <item m="1" x="187"/>
        <item m="1" x="188"/>
        <item m="1" x="181"/>
        <item m="1" x="175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t="default"/>
      </items>
    </pivotField>
    <pivotField dataField="1" showAll="0"/>
  </pivotFields>
  <rowFields count="2">
    <field x="0"/>
    <field x="1"/>
  </rowFields>
  <rowItems count="134">
    <i>
      <x/>
      <x v="172"/>
    </i>
    <i r="1">
      <x v="173"/>
    </i>
    <i r="1">
      <x v="179"/>
    </i>
    <i r="1">
      <x v="180"/>
    </i>
    <i>
      <x v="1"/>
      <x v="152"/>
    </i>
    <i r="1">
      <x v="188"/>
    </i>
    <i>
      <x v="2"/>
      <x v="133"/>
    </i>
    <i r="1">
      <x v="179"/>
    </i>
    <i>
      <x v="3"/>
      <x v="144"/>
    </i>
    <i r="1">
      <x v="145"/>
    </i>
    <i r="1">
      <x v="181"/>
    </i>
    <i r="1">
      <x v="182"/>
    </i>
    <i r="1">
      <x v="183"/>
    </i>
    <i r="1">
      <x v="189"/>
    </i>
    <i>
      <x v="4"/>
      <x v="128"/>
    </i>
    <i r="1">
      <x v="129"/>
    </i>
    <i r="1">
      <x v="149"/>
    </i>
    <i r="1">
      <x v="168"/>
    </i>
    <i r="1">
      <x v="171"/>
    </i>
    <i r="1">
      <x v="175"/>
    </i>
    <i r="1">
      <x v="177"/>
    </i>
    <i r="1">
      <x v="178"/>
    </i>
    <i r="1">
      <x v="179"/>
    </i>
    <i r="1">
      <x v="190"/>
    </i>
    <i>
      <x v="5"/>
      <x v="131"/>
    </i>
    <i r="1">
      <x v="134"/>
    </i>
    <i r="1">
      <x v="135"/>
    </i>
    <i r="1">
      <x v="177"/>
    </i>
    <i r="1">
      <x v="181"/>
    </i>
    <i>
      <x v="6"/>
      <x v="118"/>
    </i>
    <i r="1">
      <x v="120"/>
    </i>
    <i r="1">
      <x v="125"/>
    </i>
    <i r="1">
      <x v="136"/>
    </i>
    <i r="1">
      <x v="138"/>
    </i>
    <i r="1">
      <x v="139"/>
    </i>
    <i r="1">
      <x v="174"/>
    </i>
    <i r="1">
      <x v="179"/>
    </i>
    <i r="1">
      <x v="181"/>
    </i>
    <i>
      <x v="7"/>
      <x v="140"/>
    </i>
    <i r="1">
      <x v="141"/>
    </i>
    <i r="1">
      <x v="142"/>
    </i>
    <i r="1">
      <x v="143"/>
    </i>
    <i r="1">
      <x v="146"/>
    </i>
    <i r="1">
      <x v="147"/>
    </i>
    <i r="1">
      <x v="148"/>
    </i>
    <i r="1">
      <x v="176"/>
    </i>
    <i r="1">
      <x v="182"/>
    </i>
    <i r="1">
      <x v="191"/>
    </i>
    <i r="1">
      <x v="192"/>
    </i>
    <i r="1">
      <x v="193"/>
    </i>
    <i r="1">
      <x v="194"/>
    </i>
    <i r="1">
      <x v="195"/>
    </i>
    <i r="1">
      <x v="196"/>
    </i>
    <i r="1">
      <x v="197"/>
    </i>
    <i r="1">
      <x v="198"/>
    </i>
    <i r="1">
      <x v="199"/>
    </i>
    <i r="1">
      <x v="200"/>
    </i>
    <i r="1">
      <x v="201"/>
    </i>
    <i r="1">
      <x v="202"/>
    </i>
    <i r="1">
      <x v="203"/>
    </i>
    <i>
      <x v="8"/>
      <x v="112"/>
    </i>
    <i r="1">
      <x v="113"/>
    </i>
    <i r="1">
      <x v="114"/>
    </i>
    <i r="1">
      <x v="115"/>
    </i>
    <i r="1">
      <x v="170"/>
    </i>
    <i>
      <x v="9"/>
      <x v="116"/>
    </i>
    <i r="1">
      <x v="117"/>
    </i>
    <i r="1">
      <x v="147"/>
    </i>
    <i r="1">
      <x v="155"/>
    </i>
    <i r="1">
      <x v="156"/>
    </i>
    <i r="1">
      <x v="158"/>
    </i>
    <i r="1">
      <x v="181"/>
    </i>
    <i r="1">
      <x v="184"/>
    </i>
    <i r="1">
      <x v="204"/>
    </i>
    <i r="1">
      <x v="205"/>
    </i>
    <i r="1">
      <x v="206"/>
    </i>
    <i>
      <x v="10"/>
      <x v="118"/>
    </i>
    <i r="1">
      <x v="119"/>
    </i>
    <i r="1">
      <x v="122"/>
    </i>
    <i r="1">
      <x v="123"/>
    </i>
    <i r="1">
      <x v="126"/>
    </i>
    <i r="1">
      <x v="127"/>
    </i>
    <i r="1">
      <x v="130"/>
    </i>
    <i r="1">
      <x v="132"/>
    </i>
    <i r="1">
      <x v="154"/>
    </i>
    <i r="1">
      <x v="157"/>
    </i>
    <i r="1">
      <x v="159"/>
    </i>
    <i r="1">
      <x v="160"/>
    </i>
    <i r="1">
      <x v="161"/>
    </i>
    <i r="1">
      <x v="162"/>
    </i>
    <i r="1">
      <x v="163"/>
    </i>
    <i r="1">
      <x v="164"/>
    </i>
    <i r="1">
      <x v="165"/>
    </i>
    <i r="1">
      <x v="167"/>
    </i>
    <i r="1">
      <x v="169"/>
    </i>
    <i r="1">
      <x v="179"/>
    </i>
    <i r="1">
      <x v="181"/>
    </i>
    <i r="1">
      <x v="185"/>
    </i>
    <i r="1">
      <x v="207"/>
    </i>
    <i r="1">
      <x v="208"/>
    </i>
    <i r="1">
      <x v="209"/>
    </i>
    <i r="1">
      <x v="210"/>
    </i>
    <i r="1">
      <x v="211"/>
    </i>
    <i r="1">
      <x v="212"/>
    </i>
    <i r="1">
      <x v="213"/>
    </i>
    <i r="1">
      <x v="214"/>
    </i>
    <i r="1">
      <x v="215"/>
    </i>
    <i r="1">
      <x v="216"/>
    </i>
    <i r="1">
      <x v="217"/>
    </i>
    <i r="1">
      <x v="218"/>
    </i>
    <i>
      <x v="11"/>
      <x v="116"/>
    </i>
    <i r="1">
      <x v="118"/>
    </i>
    <i r="1">
      <x v="121"/>
    </i>
    <i r="1">
      <x v="180"/>
    </i>
    <i r="1">
      <x v="182"/>
    </i>
    <i r="1">
      <x v="203"/>
    </i>
    <i>
      <x v="12"/>
      <x v="124"/>
    </i>
    <i r="1">
      <x v="166"/>
    </i>
    <i r="1">
      <x v="219"/>
    </i>
    <i r="1">
      <x v="220"/>
    </i>
    <i>
      <x v="13"/>
      <x v="153"/>
    </i>
    <i r="1">
      <x v="179"/>
    </i>
    <i r="1">
      <x v="221"/>
    </i>
    <i>
      <x v="14"/>
      <x v="181"/>
    </i>
    <i>
      <x v="15"/>
      <x v="137"/>
    </i>
    <i r="1">
      <x v="181"/>
    </i>
    <i r="1">
      <x v="186"/>
    </i>
    <i r="1">
      <x v="222"/>
    </i>
    <i>
      <x v="16"/>
      <x v="150"/>
    </i>
    <i r="1">
      <x v="151"/>
    </i>
    <i r="1">
      <x v="181"/>
    </i>
    <i r="1">
      <x v="187"/>
    </i>
    <i r="1">
      <x v="223"/>
    </i>
    <i t="grand">
      <x/>
    </i>
  </rowItems>
  <colItems count="1">
    <i/>
  </colItems>
  <dataFields count="1">
    <dataField name="Sum of Сумма" fld="2" baseField="0" baseItem="0" numFmtId="4"/>
  </dataFields>
  <formats count="8">
    <format dxfId="7">
      <pivotArea outline="0" collapsedLevelsAreSubtotals="1" fieldPosition="0"/>
    </format>
    <format dxfId="6">
      <pivotArea dataOnly="0" labelOnly="1" outline="0" axis="axisValues" fieldPosition="0"/>
    </format>
    <format dxfId="5">
      <pivotArea type="all" dataOnly="0" outline="0" fieldPosition="0"/>
    </format>
    <format dxfId="4">
      <pivotArea type="all" dataOnly="0" outline="0" fieldPosition="0"/>
    </format>
    <format dxfId="3">
      <pivotArea outline="0" collapsedLevelsAreSubtotals="1" fieldPosition="0"/>
    </format>
    <format dxfId="2">
      <pivotArea dataOnly="0" labelOnly="1" outline="0" axis="axisValues" fieldPosition="0"/>
    </format>
    <format dxfId="1">
      <pivotArea outline="0" collapsedLevelsAreSubtotals="1" fieldPosition="0"/>
    </format>
    <format dxfId="0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Paper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93"/>
  <sheetViews>
    <sheetView showGridLines="0" tabSelected="1" view="pageBreakPreview" zoomScale="70" zoomScaleNormal="70" zoomScaleSheetLayoutView="70" workbookViewId="0">
      <pane ySplit="4" topLeftCell="A5" activePane="bottomLeft" state="frozen"/>
      <selection pane="bottomLeft" activeCell="M4" sqref="M4"/>
    </sheetView>
  </sheetViews>
  <sheetFormatPr defaultRowHeight="15.75" x14ac:dyDescent="0.25"/>
  <cols>
    <col min="1" max="1" width="22.5703125" style="59" customWidth="1"/>
    <col min="2" max="2" width="86.7109375" style="59" customWidth="1"/>
    <col min="3" max="3" width="17.85546875" style="79" customWidth="1" collapsed="1"/>
    <col min="4" max="14" width="17.85546875" style="79" customWidth="1"/>
    <col min="15" max="15" width="17.85546875" style="59" hidden="1" customWidth="1" collapsed="1"/>
    <col min="16" max="17" width="17.85546875" style="59" hidden="1" customWidth="1"/>
    <col min="18" max="18" width="17.85546875" style="59" hidden="1" customWidth="1" collapsed="1"/>
    <col min="19" max="20" width="17.85546875" style="59" hidden="1" customWidth="1"/>
    <col min="21" max="21" width="15.28515625" style="59" customWidth="1"/>
    <col min="22" max="233" width="9.140625" style="59"/>
    <col min="234" max="235" width="12.28515625" style="59" customWidth="1"/>
    <col min="236" max="236" width="13.42578125" style="59" customWidth="1"/>
    <col min="237" max="237" width="59.140625" style="59" customWidth="1"/>
    <col min="238" max="238" width="18.140625" style="59" customWidth="1"/>
    <col min="239" max="239" width="32.140625" style="59" customWidth="1"/>
    <col min="240" max="240" width="86.7109375" style="59" customWidth="1"/>
    <col min="241" max="249" width="23.140625" style="59" customWidth="1"/>
    <col min="250" max="250" width="91.42578125" style="59" customWidth="1"/>
    <col min="251" max="256" width="19.140625" style="59" customWidth="1"/>
    <col min="257" max="489" width="9.140625" style="59"/>
    <col min="490" max="491" width="12.28515625" style="59" customWidth="1"/>
    <col min="492" max="492" width="13.42578125" style="59" customWidth="1"/>
    <col min="493" max="493" width="59.140625" style="59" customWidth="1"/>
    <col min="494" max="494" width="18.140625" style="59" customWidth="1"/>
    <col min="495" max="495" width="32.140625" style="59" customWidth="1"/>
    <col min="496" max="496" width="86.7109375" style="59" customWidth="1"/>
    <col min="497" max="505" width="23.140625" style="59" customWidth="1"/>
    <col min="506" max="506" width="91.42578125" style="59" customWidth="1"/>
    <col min="507" max="512" width="19.140625" style="59" customWidth="1"/>
    <col min="513" max="745" width="9.140625" style="59"/>
    <col min="746" max="747" width="12.28515625" style="59" customWidth="1"/>
    <col min="748" max="748" width="13.42578125" style="59" customWidth="1"/>
    <col min="749" max="749" width="59.140625" style="59" customWidth="1"/>
    <col min="750" max="750" width="18.140625" style="59" customWidth="1"/>
    <col min="751" max="751" width="32.140625" style="59" customWidth="1"/>
    <col min="752" max="752" width="86.7109375" style="59" customWidth="1"/>
    <col min="753" max="761" width="23.140625" style="59" customWidth="1"/>
    <col min="762" max="762" width="91.42578125" style="59" customWidth="1"/>
    <col min="763" max="768" width="19.140625" style="59" customWidth="1"/>
    <col min="769" max="1001" width="9.140625" style="59"/>
    <col min="1002" max="1003" width="12.28515625" style="59" customWidth="1"/>
    <col min="1004" max="1004" width="13.42578125" style="59" customWidth="1"/>
    <col min="1005" max="1005" width="59.140625" style="59" customWidth="1"/>
    <col min="1006" max="1006" width="18.140625" style="59" customWidth="1"/>
    <col min="1007" max="1007" width="32.140625" style="59" customWidth="1"/>
    <col min="1008" max="1008" width="86.7109375" style="59" customWidth="1"/>
    <col min="1009" max="1017" width="23.140625" style="59" customWidth="1"/>
    <col min="1018" max="1018" width="91.42578125" style="59" customWidth="1"/>
    <col min="1019" max="1024" width="19.140625" style="59" customWidth="1"/>
    <col min="1025" max="1257" width="9.140625" style="59"/>
    <col min="1258" max="1259" width="12.28515625" style="59" customWidth="1"/>
    <col min="1260" max="1260" width="13.42578125" style="59" customWidth="1"/>
    <col min="1261" max="1261" width="59.140625" style="59" customWidth="1"/>
    <col min="1262" max="1262" width="18.140625" style="59" customWidth="1"/>
    <col min="1263" max="1263" width="32.140625" style="59" customWidth="1"/>
    <col min="1264" max="1264" width="86.7109375" style="59" customWidth="1"/>
    <col min="1265" max="1273" width="23.140625" style="59" customWidth="1"/>
    <col min="1274" max="1274" width="91.42578125" style="59" customWidth="1"/>
    <col min="1275" max="1280" width="19.140625" style="59" customWidth="1"/>
    <col min="1281" max="1513" width="9.140625" style="59"/>
    <col min="1514" max="1515" width="12.28515625" style="59" customWidth="1"/>
    <col min="1516" max="1516" width="13.42578125" style="59" customWidth="1"/>
    <col min="1517" max="1517" width="59.140625" style="59" customWidth="1"/>
    <col min="1518" max="1518" width="18.140625" style="59" customWidth="1"/>
    <col min="1519" max="1519" width="32.140625" style="59" customWidth="1"/>
    <col min="1520" max="1520" width="86.7109375" style="59" customWidth="1"/>
    <col min="1521" max="1529" width="23.140625" style="59" customWidth="1"/>
    <col min="1530" max="1530" width="91.42578125" style="59" customWidth="1"/>
    <col min="1531" max="1536" width="19.140625" style="59" customWidth="1"/>
    <col min="1537" max="1769" width="9.140625" style="59"/>
    <col min="1770" max="1771" width="12.28515625" style="59" customWidth="1"/>
    <col min="1772" max="1772" width="13.42578125" style="59" customWidth="1"/>
    <col min="1773" max="1773" width="59.140625" style="59" customWidth="1"/>
    <col min="1774" max="1774" width="18.140625" style="59" customWidth="1"/>
    <col min="1775" max="1775" width="32.140625" style="59" customWidth="1"/>
    <col min="1776" max="1776" width="86.7109375" style="59" customWidth="1"/>
    <col min="1777" max="1785" width="23.140625" style="59" customWidth="1"/>
    <col min="1786" max="1786" width="91.42578125" style="59" customWidth="1"/>
    <col min="1787" max="1792" width="19.140625" style="59" customWidth="1"/>
    <col min="1793" max="2025" width="9.140625" style="59"/>
    <col min="2026" max="2027" width="12.28515625" style="59" customWidth="1"/>
    <col min="2028" max="2028" width="13.42578125" style="59" customWidth="1"/>
    <col min="2029" max="2029" width="59.140625" style="59" customWidth="1"/>
    <col min="2030" max="2030" width="18.140625" style="59" customWidth="1"/>
    <col min="2031" max="2031" width="32.140625" style="59" customWidth="1"/>
    <col min="2032" max="2032" width="86.7109375" style="59" customWidth="1"/>
    <col min="2033" max="2041" width="23.140625" style="59" customWidth="1"/>
    <col min="2042" max="2042" width="91.42578125" style="59" customWidth="1"/>
    <col min="2043" max="2048" width="19.140625" style="59" customWidth="1"/>
    <col min="2049" max="2281" width="9.140625" style="59"/>
    <col min="2282" max="2283" width="12.28515625" style="59" customWidth="1"/>
    <col min="2284" max="2284" width="13.42578125" style="59" customWidth="1"/>
    <col min="2285" max="2285" width="59.140625" style="59" customWidth="1"/>
    <col min="2286" max="2286" width="18.140625" style="59" customWidth="1"/>
    <col min="2287" max="2287" width="32.140625" style="59" customWidth="1"/>
    <col min="2288" max="2288" width="86.7109375" style="59" customWidth="1"/>
    <col min="2289" max="2297" width="23.140625" style="59" customWidth="1"/>
    <col min="2298" max="2298" width="91.42578125" style="59" customWidth="1"/>
    <col min="2299" max="2304" width="19.140625" style="59" customWidth="1"/>
    <col min="2305" max="2537" width="9.140625" style="59"/>
    <col min="2538" max="2539" width="12.28515625" style="59" customWidth="1"/>
    <col min="2540" max="2540" width="13.42578125" style="59" customWidth="1"/>
    <col min="2541" max="2541" width="59.140625" style="59" customWidth="1"/>
    <col min="2542" max="2542" width="18.140625" style="59" customWidth="1"/>
    <col min="2543" max="2543" width="32.140625" style="59" customWidth="1"/>
    <col min="2544" max="2544" width="86.7109375" style="59" customWidth="1"/>
    <col min="2545" max="2553" width="23.140625" style="59" customWidth="1"/>
    <col min="2554" max="2554" width="91.42578125" style="59" customWidth="1"/>
    <col min="2555" max="2560" width="19.140625" style="59" customWidth="1"/>
    <col min="2561" max="2793" width="9.140625" style="59"/>
    <col min="2794" max="2795" width="12.28515625" style="59" customWidth="1"/>
    <col min="2796" max="2796" width="13.42578125" style="59" customWidth="1"/>
    <col min="2797" max="2797" width="59.140625" style="59" customWidth="1"/>
    <col min="2798" max="2798" width="18.140625" style="59" customWidth="1"/>
    <col min="2799" max="2799" width="32.140625" style="59" customWidth="1"/>
    <col min="2800" max="2800" width="86.7109375" style="59" customWidth="1"/>
    <col min="2801" max="2809" width="23.140625" style="59" customWidth="1"/>
    <col min="2810" max="2810" width="91.42578125" style="59" customWidth="1"/>
    <col min="2811" max="2816" width="19.140625" style="59" customWidth="1"/>
    <col min="2817" max="3049" width="9.140625" style="59"/>
    <col min="3050" max="3051" width="12.28515625" style="59" customWidth="1"/>
    <col min="3052" max="3052" width="13.42578125" style="59" customWidth="1"/>
    <col min="3053" max="3053" width="59.140625" style="59" customWidth="1"/>
    <col min="3054" max="3054" width="18.140625" style="59" customWidth="1"/>
    <col min="3055" max="3055" width="32.140625" style="59" customWidth="1"/>
    <col min="3056" max="3056" width="86.7109375" style="59" customWidth="1"/>
    <col min="3057" max="3065" width="23.140625" style="59" customWidth="1"/>
    <col min="3066" max="3066" width="91.42578125" style="59" customWidth="1"/>
    <col min="3067" max="3072" width="19.140625" style="59" customWidth="1"/>
    <col min="3073" max="3305" width="9.140625" style="59"/>
    <col min="3306" max="3307" width="12.28515625" style="59" customWidth="1"/>
    <col min="3308" max="3308" width="13.42578125" style="59" customWidth="1"/>
    <col min="3309" max="3309" width="59.140625" style="59" customWidth="1"/>
    <col min="3310" max="3310" width="18.140625" style="59" customWidth="1"/>
    <col min="3311" max="3311" width="32.140625" style="59" customWidth="1"/>
    <col min="3312" max="3312" width="86.7109375" style="59" customWidth="1"/>
    <col min="3313" max="3321" width="23.140625" style="59" customWidth="1"/>
    <col min="3322" max="3322" width="91.42578125" style="59" customWidth="1"/>
    <col min="3323" max="3328" width="19.140625" style="59" customWidth="1"/>
    <col min="3329" max="3561" width="9.140625" style="59"/>
    <col min="3562" max="3563" width="12.28515625" style="59" customWidth="1"/>
    <col min="3564" max="3564" width="13.42578125" style="59" customWidth="1"/>
    <col min="3565" max="3565" width="59.140625" style="59" customWidth="1"/>
    <col min="3566" max="3566" width="18.140625" style="59" customWidth="1"/>
    <col min="3567" max="3567" width="32.140625" style="59" customWidth="1"/>
    <col min="3568" max="3568" width="86.7109375" style="59" customWidth="1"/>
    <col min="3569" max="3577" width="23.140625" style="59" customWidth="1"/>
    <col min="3578" max="3578" width="91.42578125" style="59" customWidth="1"/>
    <col min="3579" max="3584" width="19.140625" style="59" customWidth="1"/>
    <col min="3585" max="3817" width="9.140625" style="59"/>
    <col min="3818" max="3819" width="12.28515625" style="59" customWidth="1"/>
    <col min="3820" max="3820" width="13.42578125" style="59" customWidth="1"/>
    <col min="3821" max="3821" width="59.140625" style="59" customWidth="1"/>
    <col min="3822" max="3822" width="18.140625" style="59" customWidth="1"/>
    <col min="3823" max="3823" width="32.140625" style="59" customWidth="1"/>
    <col min="3824" max="3824" width="86.7109375" style="59" customWidth="1"/>
    <col min="3825" max="3833" width="23.140625" style="59" customWidth="1"/>
    <col min="3834" max="3834" width="91.42578125" style="59" customWidth="1"/>
    <col min="3835" max="3840" width="19.140625" style="59" customWidth="1"/>
    <col min="3841" max="4073" width="9.140625" style="59"/>
    <col min="4074" max="4075" width="12.28515625" style="59" customWidth="1"/>
    <col min="4076" max="4076" width="13.42578125" style="59" customWidth="1"/>
    <col min="4077" max="4077" width="59.140625" style="59" customWidth="1"/>
    <col min="4078" max="4078" width="18.140625" style="59" customWidth="1"/>
    <col min="4079" max="4079" width="32.140625" style="59" customWidth="1"/>
    <col min="4080" max="4080" width="86.7109375" style="59" customWidth="1"/>
    <col min="4081" max="4089" width="23.140625" style="59" customWidth="1"/>
    <col min="4090" max="4090" width="91.42578125" style="59" customWidth="1"/>
    <col min="4091" max="4096" width="19.140625" style="59" customWidth="1"/>
    <col min="4097" max="4329" width="9.140625" style="59"/>
    <col min="4330" max="4331" width="12.28515625" style="59" customWidth="1"/>
    <col min="4332" max="4332" width="13.42578125" style="59" customWidth="1"/>
    <col min="4333" max="4333" width="59.140625" style="59" customWidth="1"/>
    <col min="4334" max="4334" width="18.140625" style="59" customWidth="1"/>
    <col min="4335" max="4335" width="32.140625" style="59" customWidth="1"/>
    <col min="4336" max="4336" width="86.7109375" style="59" customWidth="1"/>
    <col min="4337" max="4345" width="23.140625" style="59" customWidth="1"/>
    <col min="4346" max="4346" width="91.42578125" style="59" customWidth="1"/>
    <col min="4347" max="4352" width="19.140625" style="59" customWidth="1"/>
    <col min="4353" max="4585" width="9.140625" style="59"/>
    <col min="4586" max="4587" width="12.28515625" style="59" customWidth="1"/>
    <col min="4588" max="4588" width="13.42578125" style="59" customWidth="1"/>
    <col min="4589" max="4589" width="59.140625" style="59" customWidth="1"/>
    <col min="4590" max="4590" width="18.140625" style="59" customWidth="1"/>
    <col min="4591" max="4591" width="32.140625" style="59" customWidth="1"/>
    <col min="4592" max="4592" width="86.7109375" style="59" customWidth="1"/>
    <col min="4593" max="4601" width="23.140625" style="59" customWidth="1"/>
    <col min="4602" max="4602" width="91.42578125" style="59" customWidth="1"/>
    <col min="4603" max="4608" width="19.140625" style="59" customWidth="1"/>
    <col min="4609" max="4841" width="9.140625" style="59"/>
    <col min="4842" max="4843" width="12.28515625" style="59" customWidth="1"/>
    <col min="4844" max="4844" width="13.42578125" style="59" customWidth="1"/>
    <col min="4845" max="4845" width="59.140625" style="59" customWidth="1"/>
    <col min="4846" max="4846" width="18.140625" style="59" customWidth="1"/>
    <col min="4847" max="4847" width="32.140625" style="59" customWidth="1"/>
    <col min="4848" max="4848" width="86.7109375" style="59" customWidth="1"/>
    <col min="4849" max="4857" width="23.140625" style="59" customWidth="1"/>
    <col min="4858" max="4858" width="91.42578125" style="59" customWidth="1"/>
    <col min="4859" max="4864" width="19.140625" style="59" customWidth="1"/>
    <col min="4865" max="5097" width="9.140625" style="59"/>
    <col min="5098" max="5099" width="12.28515625" style="59" customWidth="1"/>
    <col min="5100" max="5100" width="13.42578125" style="59" customWidth="1"/>
    <col min="5101" max="5101" width="59.140625" style="59" customWidth="1"/>
    <col min="5102" max="5102" width="18.140625" style="59" customWidth="1"/>
    <col min="5103" max="5103" width="32.140625" style="59" customWidth="1"/>
    <col min="5104" max="5104" width="86.7109375" style="59" customWidth="1"/>
    <col min="5105" max="5113" width="23.140625" style="59" customWidth="1"/>
    <col min="5114" max="5114" width="91.42578125" style="59" customWidth="1"/>
    <col min="5115" max="5120" width="19.140625" style="59" customWidth="1"/>
    <col min="5121" max="5353" width="9.140625" style="59"/>
    <col min="5354" max="5355" width="12.28515625" style="59" customWidth="1"/>
    <col min="5356" max="5356" width="13.42578125" style="59" customWidth="1"/>
    <col min="5357" max="5357" width="59.140625" style="59" customWidth="1"/>
    <col min="5358" max="5358" width="18.140625" style="59" customWidth="1"/>
    <col min="5359" max="5359" width="32.140625" style="59" customWidth="1"/>
    <col min="5360" max="5360" width="86.7109375" style="59" customWidth="1"/>
    <col min="5361" max="5369" width="23.140625" style="59" customWidth="1"/>
    <col min="5370" max="5370" width="91.42578125" style="59" customWidth="1"/>
    <col min="5371" max="5376" width="19.140625" style="59" customWidth="1"/>
    <col min="5377" max="5609" width="9.140625" style="59"/>
    <col min="5610" max="5611" width="12.28515625" style="59" customWidth="1"/>
    <col min="5612" max="5612" width="13.42578125" style="59" customWidth="1"/>
    <col min="5613" max="5613" width="59.140625" style="59" customWidth="1"/>
    <col min="5614" max="5614" width="18.140625" style="59" customWidth="1"/>
    <col min="5615" max="5615" width="32.140625" style="59" customWidth="1"/>
    <col min="5616" max="5616" width="86.7109375" style="59" customWidth="1"/>
    <col min="5617" max="5625" width="23.140625" style="59" customWidth="1"/>
    <col min="5626" max="5626" width="91.42578125" style="59" customWidth="1"/>
    <col min="5627" max="5632" width="19.140625" style="59" customWidth="1"/>
    <col min="5633" max="5865" width="9.140625" style="59"/>
    <col min="5866" max="5867" width="12.28515625" style="59" customWidth="1"/>
    <col min="5868" max="5868" width="13.42578125" style="59" customWidth="1"/>
    <col min="5869" max="5869" width="59.140625" style="59" customWidth="1"/>
    <col min="5870" max="5870" width="18.140625" style="59" customWidth="1"/>
    <col min="5871" max="5871" width="32.140625" style="59" customWidth="1"/>
    <col min="5872" max="5872" width="86.7109375" style="59" customWidth="1"/>
    <col min="5873" max="5881" width="23.140625" style="59" customWidth="1"/>
    <col min="5882" max="5882" width="91.42578125" style="59" customWidth="1"/>
    <col min="5883" max="5888" width="19.140625" style="59" customWidth="1"/>
    <col min="5889" max="6121" width="9.140625" style="59"/>
    <col min="6122" max="6123" width="12.28515625" style="59" customWidth="1"/>
    <col min="6124" max="6124" width="13.42578125" style="59" customWidth="1"/>
    <col min="6125" max="6125" width="59.140625" style="59" customWidth="1"/>
    <col min="6126" max="6126" width="18.140625" style="59" customWidth="1"/>
    <col min="6127" max="6127" width="32.140625" style="59" customWidth="1"/>
    <col min="6128" max="6128" width="86.7109375" style="59" customWidth="1"/>
    <col min="6129" max="6137" width="23.140625" style="59" customWidth="1"/>
    <col min="6138" max="6138" width="91.42578125" style="59" customWidth="1"/>
    <col min="6139" max="6144" width="19.140625" style="59" customWidth="1"/>
    <col min="6145" max="6377" width="9.140625" style="59"/>
    <col min="6378" max="6379" width="12.28515625" style="59" customWidth="1"/>
    <col min="6380" max="6380" width="13.42578125" style="59" customWidth="1"/>
    <col min="6381" max="6381" width="59.140625" style="59" customWidth="1"/>
    <col min="6382" max="6382" width="18.140625" style="59" customWidth="1"/>
    <col min="6383" max="6383" width="32.140625" style="59" customWidth="1"/>
    <col min="6384" max="6384" width="86.7109375" style="59" customWidth="1"/>
    <col min="6385" max="6393" width="23.140625" style="59" customWidth="1"/>
    <col min="6394" max="6394" width="91.42578125" style="59" customWidth="1"/>
    <col min="6395" max="6400" width="19.140625" style="59" customWidth="1"/>
    <col min="6401" max="6633" width="9.140625" style="59"/>
    <col min="6634" max="6635" width="12.28515625" style="59" customWidth="1"/>
    <col min="6636" max="6636" width="13.42578125" style="59" customWidth="1"/>
    <col min="6637" max="6637" width="59.140625" style="59" customWidth="1"/>
    <col min="6638" max="6638" width="18.140625" style="59" customWidth="1"/>
    <col min="6639" max="6639" width="32.140625" style="59" customWidth="1"/>
    <col min="6640" max="6640" width="86.7109375" style="59" customWidth="1"/>
    <col min="6641" max="6649" width="23.140625" style="59" customWidth="1"/>
    <col min="6650" max="6650" width="91.42578125" style="59" customWidth="1"/>
    <col min="6651" max="6656" width="19.140625" style="59" customWidth="1"/>
    <col min="6657" max="6889" width="9.140625" style="59"/>
    <col min="6890" max="6891" width="12.28515625" style="59" customWidth="1"/>
    <col min="6892" max="6892" width="13.42578125" style="59" customWidth="1"/>
    <col min="6893" max="6893" width="59.140625" style="59" customWidth="1"/>
    <col min="6894" max="6894" width="18.140625" style="59" customWidth="1"/>
    <col min="6895" max="6895" width="32.140625" style="59" customWidth="1"/>
    <col min="6896" max="6896" width="86.7109375" style="59" customWidth="1"/>
    <col min="6897" max="6905" width="23.140625" style="59" customWidth="1"/>
    <col min="6906" max="6906" width="91.42578125" style="59" customWidth="1"/>
    <col min="6907" max="6912" width="19.140625" style="59" customWidth="1"/>
    <col min="6913" max="7145" width="9.140625" style="59"/>
    <col min="7146" max="7147" width="12.28515625" style="59" customWidth="1"/>
    <col min="7148" max="7148" width="13.42578125" style="59" customWidth="1"/>
    <col min="7149" max="7149" width="59.140625" style="59" customWidth="1"/>
    <col min="7150" max="7150" width="18.140625" style="59" customWidth="1"/>
    <col min="7151" max="7151" width="32.140625" style="59" customWidth="1"/>
    <col min="7152" max="7152" width="86.7109375" style="59" customWidth="1"/>
    <col min="7153" max="7161" width="23.140625" style="59" customWidth="1"/>
    <col min="7162" max="7162" width="91.42578125" style="59" customWidth="1"/>
    <col min="7163" max="7168" width="19.140625" style="59" customWidth="1"/>
    <col min="7169" max="7401" width="9.140625" style="59"/>
    <col min="7402" max="7403" width="12.28515625" style="59" customWidth="1"/>
    <col min="7404" max="7404" width="13.42578125" style="59" customWidth="1"/>
    <col min="7405" max="7405" width="59.140625" style="59" customWidth="1"/>
    <col min="7406" max="7406" width="18.140625" style="59" customWidth="1"/>
    <col min="7407" max="7407" width="32.140625" style="59" customWidth="1"/>
    <col min="7408" max="7408" width="86.7109375" style="59" customWidth="1"/>
    <col min="7409" max="7417" width="23.140625" style="59" customWidth="1"/>
    <col min="7418" max="7418" width="91.42578125" style="59" customWidth="1"/>
    <col min="7419" max="7424" width="19.140625" style="59" customWidth="1"/>
    <col min="7425" max="7657" width="9.140625" style="59"/>
    <col min="7658" max="7659" width="12.28515625" style="59" customWidth="1"/>
    <col min="7660" max="7660" width="13.42578125" style="59" customWidth="1"/>
    <col min="7661" max="7661" width="59.140625" style="59" customWidth="1"/>
    <col min="7662" max="7662" width="18.140625" style="59" customWidth="1"/>
    <col min="7663" max="7663" width="32.140625" style="59" customWidth="1"/>
    <col min="7664" max="7664" width="86.7109375" style="59" customWidth="1"/>
    <col min="7665" max="7673" width="23.140625" style="59" customWidth="1"/>
    <col min="7674" max="7674" width="91.42578125" style="59" customWidth="1"/>
    <col min="7675" max="7680" width="19.140625" style="59" customWidth="1"/>
    <col min="7681" max="7913" width="9.140625" style="59"/>
    <col min="7914" max="7915" width="12.28515625" style="59" customWidth="1"/>
    <col min="7916" max="7916" width="13.42578125" style="59" customWidth="1"/>
    <col min="7917" max="7917" width="59.140625" style="59" customWidth="1"/>
    <col min="7918" max="7918" width="18.140625" style="59" customWidth="1"/>
    <col min="7919" max="7919" width="32.140625" style="59" customWidth="1"/>
    <col min="7920" max="7920" width="86.7109375" style="59" customWidth="1"/>
    <col min="7921" max="7929" width="23.140625" style="59" customWidth="1"/>
    <col min="7930" max="7930" width="91.42578125" style="59" customWidth="1"/>
    <col min="7931" max="7936" width="19.140625" style="59" customWidth="1"/>
    <col min="7937" max="8169" width="9.140625" style="59"/>
    <col min="8170" max="8171" width="12.28515625" style="59" customWidth="1"/>
    <col min="8172" max="8172" width="13.42578125" style="59" customWidth="1"/>
    <col min="8173" max="8173" width="59.140625" style="59" customWidth="1"/>
    <col min="8174" max="8174" width="18.140625" style="59" customWidth="1"/>
    <col min="8175" max="8175" width="32.140625" style="59" customWidth="1"/>
    <col min="8176" max="8176" width="86.7109375" style="59" customWidth="1"/>
    <col min="8177" max="8185" width="23.140625" style="59" customWidth="1"/>
    <col min="8186" max="8186" width="91.42578125" style="59" customWidth="1"/>
    <col min="8187" max="8192" width="19.140625" style="59" customWidth="1"/>
    <col min="8193" max="8425" width="9.140625" style="59"/>
    <col min="8426" max="8427" width="12.28515625" style="59" customWidth="1"/>
    <col min="8428" max="8428" width="13.42578125" style="59" customWidth="1"/>
    <col min="8429" max="8429" width="59.140625" style="59" customWidth="1"/>
    <col min="8430" max="8430" width="18.140625" style="59" customWidth="1"/>
    <col min="8431" max="8431" width="32.140625" style="59" customWidth="1"/>
    <col min="8432" max="8432" width="86.7109375" style="59" customWidth="1"/>
    <col min="8433" max="8441" width="23.140625" style="59" customWidth="1"/>
    <col min="8442" max="8442" width="91.42578125" style="59" customWidth="1"/>
    <col min="8443" max="8448" width="19.140625" style="59" customWidth="1"/>
    <col min="8449" max="8681" width="9.140625" style="59"/>
    <col min="8682" max="8683" width="12.28515625" style="59" customWidth="1"/>
    <col min="8684" max="8684" width="13.42578125" style="59" customWidth="1"/>
    <col min="8685" max="8685" width="59.140625" style="59" customWidth="1"/>
    <col min="8686" max="8686" width="18.140625" style="59" customWidth="1"/>
    <col min="8687" max="8687" width="32.140625" style="59" customWidth="1"/>
    <col min="8688" max="8688" width="86.7109375" style="59" customWidth="1"/>
    <col min="8689" max="8697" width="23.140625" style="59" customWidth="1"/>
    <col min="8698" max="8698" width="91.42578125" style="59" customWidth="1"/>
    <col min="8699" max="8704" width="19.140625" style="59" customWidth="1"/>
    <col min="8705" max="8937" width="9.140625" style="59"/>
    <col min="8938" max="8939" width="12.28515625" style="59" customWidth="1"/>
    <col min="8940" max="8940" width="13.42578125" style="59" customWidth="1"/>
    <col min="8941" max="8941" width="59.140625" style="59" customWidth="1"/>
    <col min="8942" max="8942" width="18.140625" style="59" customWidth="1"/>
    <col min="8943" max="8943" width="32.140625" style="59" customWidth="1"/>
    <col min="8944" max="8944" width="86.7109375" style="59" customWidth="1"/>
    <col min="8945" max="8953" width="23.140625" style="59" customWidth="1"/>
    <col min="8954" max="8954" width="91.42578125" style="59" customWidth="1"/>
    <col min="8955" max="8960" width="19.140625" style="59" customWidth="1"/>
    <col min="8961" max="9193" width="9.140625" style="59"/>
    <col min="9194" max="9195" width="12.28515625" style="59" customWidth="1"/>
    <col min="9196" max="9196" width="13.42578125" style="59" customWidth="1"/>
    <col min="9197" max="9197" width="59.140625" style="59" customWidth="1"/>
    <col min="9198" max="9198" width="18.140625" style="59" customWidth="1"/>
    <col min="9199" max="9199" width="32.140625" style="59" customWidth="1"/>
    <col min="9200" max="9200" width="86.7109375" style="59" customWidth="1"/>
    <col min="9201" max="9209" width="23.140625" style="59" customWidth="1"/>
    <col min="9210" max="9210" width="91.42578125" style="59" customWidth="1"/>
    <col min="9211" max="9216" width="19.140625" style="59" customWidth="1"/>
    <col min="9217" max="9449" width="9.140625" style="59"/>
    <col min="9450" max="9451" width="12.28515625" style="59" customWidth="1"/>
    <col min="9452" max="9452" width="13.42578125" style="59" customWidth="1"/>
    <col min="9453" max="9453" width="59.140625" style="59" customWidth="1"/>
    <col min="9454" max="9454" width="18.140625" style="59" customWidth="1"/>
    <col min="9455" max="9455" width="32.140625" style="59" customWidth="1"/>
    <col min="9456" max="9456" width="86.7109375" style="59" customWidth="1"/>
    <col min="9457" max="9465" width="23.140625" style="59" customWidth="1"/>
    <col min="9466" max="9466" width="91.42578125" style="59" customWidth="1"/>
    <col min="9467" max="9472" width="19.140625" style="59" customWidth="1"/>
    <col min="9473" max="9705" width="9.140625" style="59"/>
    <col min="9706" max="9707" width="12.28515625" style="59" customWidth="1"/>
    <col min="9708" max="9708" width="13.42578125" style="59" customWidth="1"/>
    <col min="9709" max="9709" width="59.140625" style="59" customWidth="1"/>
    <col min="9710" max="9710" width="18.140625" style="59" customWidth="1"/>
    <col min="9711" max="9711" width="32.140625" style="59" customWidth="1"/>
    <col min="9712" max="9712" width="86.7109375" style="59" customWidth="1"/>
    <col min="9713" max="9721" width="23.140625" style="59" customWidth="1"/>
    <col min="9722" max="9722" width="91.42578125" style="59" customWidth="1"/>
    <col min="9723" max="9728" width="19.140625" style="59" customWidth="1"/>
    <col min="9729" max="9961" width="9.140625" style="59"/>
    <col min="9962" max="9963" width="12.28515625" style="59" customWidth="1"/>
    <col min="9964" max="9964" width="13.42578125" style="59" customWidth="1"/>
    <col min="9965" max="9965" width="59.140625" style="59" customWidth="1"/>
    <col min="9966" max="9966" width="18.140625" style="59" customWidth="1"/>
    <col min="9967" max="9967" width="32.140625" style="59" customWidth="1"/>
    <col min="9968" max="9968" width="86.7109375" style="59" customWidth="1"/>
    <col min="9969" max="9977" width="23.140625" style="59" customWidth="1"/>
    <col min="9978" max="9978" width="91.42578125" style="59" customWidth="1"/>
    <col min="9979" max="9984" width="19.140625" style="59" customWidth="1"/>
    <col min="9985" max="10217" width="9.140625" style="59"/>
    <col min="10218" max="10219" width="12.28515625" style="59" customWidth="1"/>
    <col min="10220" max="10220" width="13.42578125" style="59" customWidth="1"/>
    <col min="10221" max="10221" width="59.140625" style="59" customWidth="1"/>
    <col min="10222" max="10222" width="18.140625" style="59" customWidth="1"/>
    <col min="10223" max="10223" width="32.140625" style="59" customWidth="1"/>
    <col min="10224" max="10224" width="86.7109375" style="59" customWidth="1"/>
    <col min="10225" max="10233" width="23.140625" style="59" customWidth="1"/>
    <col min="10234" max="10234" width="91.42578125" style="59" customWidth="1"/>
    <col min="10235" max="10240" width="19.140625" style="59" customWidth="1"/>
    <col min="10241" max="10473" width="9.140625" style="59"/>
    <col min="10474" max="10475" width="12.28515625" style="59" customWidth="1"/>
    <col min="10476" max="10476" width="13.42578125" style="59" customWidth="1"/>
    <col min="10477" max="10477" width="59.140625" style="59" customWidth="1"/>
    <col min="10478" max="10478" width="18.140625" style="59" customWidth="1"/>
    <col min="10479" max="10479" width="32.140625" style="59" customWidth="1"/>
    <col min="10480" max="10480" width="86.7109375" style="59" customWidth="1"/>
    <col min="10481" max="10489" width="23.140625" style="59" customWidth="1"/>
    <col min="10490" max="10490" width="91.42578125" style="59" customWidth="1"/>
    <col min="10491" max="10496" width="19.140625" style="59" customWidth="1"/>
    <col min="10497" max="10729" width="9.140625" style="59"/>
    <col min="10730" max="10731" width="12.28515625" style="59" customWidth="1"/>
    <col min="10732" max="10732" width="13.42578125" style="59" customWidth="1"/>
    <col min="10733" max="10733" width="59.140625" style="59" customWidth="1"/>
    <col min="10734" max="10734" width="18.140625" style="59" customWidth="1"/>
    <col min="10735" max="10735" width="32.140625" style="59" customWidth="1"/>
    <col min="10736" max="10736" width="86.7109375" style="59" customWidth="1"/>
    <col min="10737" max="10745" width="23.140625" style="59" customWidth="1"/>
    <col min="10746" max="10746" width="91.42578125" style="59" customWidth="1"/>
    <col min="10747" max="10752" width="19.140625" style="59" customWidth="1"/>
    <col min="10753" max="10985" width="9.140625" style="59"/>
    <col min="10986" max="10987" width="12.28515625" style="59" customWidth="1"/>
    <col min="10988" max="10988" width="13.42578125" style="59" customWidth="1"/>
    <col min="10989" max="10989" width="59.140625" style="59" customWidth="1"/>
    <col min="10990" max="10990" width="18.140625" style="59" customWidth="1"/>
    <col min="10991" max="10991" width="32.140625" style="59" customWidth="1"/>
    <col min="10992" max="10992" width="86.7109375" style="59" customWidth="1"/>
    <col min="10993" max="11001" width="23.140625" style="59" customWidth="1"/>
    <col min="11002" max="11002" width="91.42578125" style="59" customWidth="1"/>
    <col min="11003" max="11008" width="19.140625" style="59" customWidth="1"/>
    <col min="11009" max="11241" width="9.140625" style="59"/>
    <col min="11242" max="11243" width="12.28515625" style="59" customWidth="1"/>
    <col min="11244" max="11244" width="13.42578125" style="59" customWidth="1"/>
    <col min="11245" max="11245" width="59.140625" style="59" customWidth="1"/>
    <col min="11246" max="11246" width="18.140625" style="59" customWidth="1"/>
    <col min="11247" max="11247" width="32.140625" style="59" customWidth="1"/>
    <col min="11248" max="11248" width="86.7109375" style="59" customWidth="1"/>
    <col min="11249" max="11257" width="23.140625" style="59" customWidth="1"/>
    <col min="11258" max="11258" width="91.42578125" style="59" customWidth="1"/>
    <col min="11259" max="11264" width="19.140625" style="59" customWidth="1"/>
    <col min="11265" max="11497" width="9.140625" style="59"/>
    <col min="11498" max="11499" width="12.28515625" style="59" customWidth="1"/>
    <col min="11500" max="11500" width="13.42578125" style="59" customWidth="1"/>
    <col min="11501" max="11501" width="59.140625" style="59" customWidth="1"/>
    <col min="11502" max="11502" width="18.140625" style="59" customWidth="1"/>
    <col min="11503" max="11503" width="32.140625" style="59" customWidth="1"/>
    <col min="11504" max="11504" width="86.7109375" style="59" customWidth="1"/>
    <col min="11505" max="11513" width="23.140625" style="59" customWidth="1"/>
    <col min="11514" max="11514" width="91.42578125" style="59" customWidth="1"/>
    <col min="11515" max="11520" width="19.140625" style="59" customWidth="1"/>
    <col min="11521" max="11753" width="9.140625" style="59"/>
    <col min="11754" max="11755" width="12.28515625" style="59" customWidth="1"/>
    <col min="11756" max="11756" width="13.42578125" style="59" customWidth="1"/>
    <col min="11757" max="11757" width="59.140625" style="59" customWidth="1"/>
    <col min="11758" max="11758" width="18.140625" style="59" customWidth="1"/>
    <col min="11759" max="11759" width="32.140625" style="59" customWidth="1"/>
    <col min="11760" max="11760" width="86.7109375" style="59" customWidth="1"/>
    <col min="11761" max="11769" width="23.140625" style="59" customWidth="1"/>
    <col min="11770" max="11770" width="91.42578125" style="59" customWidth="1"/>
    <col min="11771" max="11776" width="19.140625" style="59" customWidth="1"/>
    <col min="11777" max="12009" width="9.140625" style="59"/>
    <col min="12010" max="12011" width="12.28515625" style="59" customWidth="1"/>
    <col min="12012" max="12012" width="13.42578125" style="59" customWidth="1"/>
    <col min="12013" max="12013" width="59.140625" style="59" customWidth="1"/>
    <col min="12014" max="12014" width="18.140625" style="59" customWidth="1"/>
    <col min="12015" max="12015" width="32.140625" style="59" customWidth="1"/>
    <col min="12016" max="12016" width="86.7109375" style="59" customWidth="1"/>
    <col min="12017" max="12025" width="23.140625" style="59" customWidth="1"/>
    <col min="12026" max="12026" width="91.42578125" style="59" customWidth="1"/>
    <col min="12027" max="12032" width="19.140625" style="59" customWidth="1"/>
    <col min="12033" max="12265" width="9.140625" style="59"/>
    <col min="12266" max="12267" width="12.28515625" style="59" customWidth="1"/>
    <col min="12268" max="12268" width="13.42578125" style="59" customWidth="1"/>
    <col min="12269" max="12269" width="59.140625" style="59" customWidth="1"/>
    <col min="12270" max="12270" width="18.140625" style="59" customWidth="1"/>
    <col min="12271" max="12271" width="32.140625" style="59" customWidth="1"/>
    <col min="12272" max="12272" width="86.7109375" style="59" customWidth="1"/>
    <col min="12273" max="12281" width="23.140625" style="59" customWidth="1"/>
    <col min="12282" max="12282" width="91.42578125" style="59" customWidth="1"/>
    <col min="12283" max="12288" width="19.140625" style="59" customWidth="1"/>
    <col min="12289" max="12521" width="9.140625" style="59"/>
    <col min="12522" max="12523" width="12.28515625" style="59" customWidth="1"/>
    <col min="12524" max="12524" width="13.42578125" style="59" customWidth="1"/>
    <col min="12525" max="12525" width="59.140625" style="59" customWidth="1"/>
    <col min="12526" max="12526" width="18.140625" style="59" customWidth="1"/>
    <col min="12527" max="12527" width="32.140625" style="59" customWidth="1"/>
    <col min="12528" max="12528" width="86.7109375" style="59" customWidth="1"/>
    <col min="12529" max="12537" width="23.140625" style="59" customWidth="1"/>
    <col min="12538" max="12538" width="91.42578125" style="59" customWidth="1"/>
    <col min="12539" max="12544" width="19.140625" style="59" customWidth="1"/>
    <col min="12545" max="12777" width="9.140625" style="59"/>
    <col min="12778" max="12779" width="12.28515625" style="59" customWidth="1"/>
    <col min="12780" max="12780" width="13.42578125" style="59" customWidth="1"/>
    <col min="12781" max="12781" width="59.140625" style="59" customWidth="1"/>
    <col min="12782" max="12782" width="18.140625" style="59" customWidth="1"/>
    <col min="12783" max="12783" width="32.140625" style="59" customWidth="1"/>
    <col min="12784" max="12784" width="86.7109375" style="59" customWidth="1"/>
    <col min="12785" max="12793" width="23.140625" style="59" customWidth="1"/>
    <col min="12794" max="12794" width="91.42578125" style="59" customWidth="1"/>
    <col min="12795" max="12800" width="19.140625" style="59" customWidth="1"/>
    <col min="12801" max="13033" width="9.140625" style="59"/>
    <col min="13034" max="13035" width="12.28515625" style="59" customWidth="1"/>
    <col min="13036" max="13036" width="13.42578125" style="59" customWidth="1"/>
    <col min="13037" max="13037" width="59.140625" style="59" customWidth="1"/>
    <col min="13038" max="13038" width="18.140625" style="59" customWidth="1"/>
    <col min="13039" max="13039" width="32.140625" style="59" customWidth="1"/>
    <col min="13040" max="13040" width="86.7109375" style="59" customWidth="1"/>
    <col min="13041" max="13049" width="23.140625" style="59" customWidth="1"/>
    <col min="13050" max="13050" width="91.42578125" style="59" customWidth="1"/>
    <col min="13051" max="13056" width="19.140625" style="59" customWidth="1"/>
    <col min="13057" max="13289" width="9.140625" style="59"/>
    <col min="13290" max="13291" width="12.28515625" style="59" customWidth="1"/>
    <col min="13292" max="13292" width="13.42578125" style="59" customWidth="1"/>
    <col min="13293" max="13293" width="59.140625" style="59" customWidth="1"/>
    <col min="13294" max="13294" width="18.140625" style="59" customWidth="1"/>
    <col min="13295" max="13295" width="32.140625" style="59" customWidth="1"/>
    <col min="13296" max="13296" width="86.7109375" style="59" customWidth="1"/>
    <col min="13297" max="13305" width="23.140625" style="59" customWidth="1"/>
    <col min="13306" max="13306" width="91.42578125" style="59" customWidth="1"/>
    <col min="13307" max="13312" width="19.140625" style="59" customWidth="1"/>
    <col min="13313" max="13545" width="9.140625" style="59"/>
    <col min="13546" max="13547" width="12.28515625" style="59" customWidth="1"/>
    <col min="13548" max="13548" width="13.42578125" style="59" customWidth="1"/>
    <col min="13549" max="13549" width="59.140625" style="59" customWidth="1"/>
    <col min="13550" max="13550" width="18.140625" style="59" customWidth="1"/>
    <col min="13551" max="13551" width="32.140625" style="59" customWidth="1"/>
    <col min="13552" max="13552" width="86.7109375" style="59" customWidth="1"/>
    <col min="13553" max="13561" width="23.140625" style="59" customWidth="1"/>
    <col min="13562" max="13562" width="91.42578125" style="59" customWidth="1"/>
    <col min="13563" max="13568" width="19.140625" style="59" customWidth="1"/>
    <col min="13569" max="13801" width="9.140625" style="59"/>
    <col min="13802" max="13803" width="12.28515625" style="59" customWidth="1"/>
    <col min="13804" max="13804" width="13.42578125" style="59" customWidth="1"/>
    <col min="13805" max="13805" width="59.140625" style="59" customWidth="1"/>
    <col min="13806" max="13806" width="18.140625" style="59" customWidth="1"/>
    <col min="13807" max="13807" width="32.140625" style="59" customWidth="1"/>
    <col min="13808" max="13808" width="86.7109375" style="59" customWidth="1"/>
    <col min="13809" max="13817" width="23.140625" style="59" customWidth="1"/>
    <col min="13818" max="13818" width="91.42578125" style="59" customWidth="1"/>
    <col min="13819" max="13824" width="19.140625" style="59" customWidth="1"/>
    <col min="13825" max="14057" width="9.140625" style="59"/>
    <col min="14058" max="14059" width="12.28515625" style="59" customWidth="1"/>
    <col min="14060" max="14060" width="13.42578125" style="59" customWidth="1"/>
    <col min="14061" max="14061" width="59.140625" style="59" customWidth="1"/>
    <col min="14062" max="14062" width="18.140625" style="59" customWidth="1"/>
    <col min="14063" max="14063" width="32.140625" style="59" customWidth="1"/>
    <col min="14064" max="14064" width="86.7109375" style="59" customWidth="1"/>
    <col min="14065" max="14073" width="23.140625" style="59" customWidth="1"/>
    <col min="14074" max="14074" width="91.42578125" style="59" customWidth="1"/>
    <col min="14075" max="14080" width="19.140625" style="59" customWidth="1"/>
    <col min="14081" max="14313" width="9.140625" style="59"/>
    <col min="14314" max="14315" width="12.28515625" style="59" customWidth="1"/>
    <col min="14316" max="14316" width="13.42578125" style="59" customWidth="1"/>
    <col min="14317" max="14317" width="59.140625" style="59" customWidth="1"/>
    <col min="14318" max="14318" width="18.140625" style="59" customWidth="1"/>
    <col min="14319" max="14319" width="32.140625" style="59" customWidth="1"/>
    <col min="14320" max="14320" width="86.7109375" style="59" customWidth="1"/>
    <col min="14321" max="14329" width="23.140625" style="59" customWidth="1"/>
    <col min="14330" max="14330" width="91.42578125" style="59" customWidth="1"/>
    <col min="14331" max="14336" width="19.140625" style="59" customWidth="1"/>
    <col min="14337" max="14569" width="9.140625" style="59"/>
    <col min="14570" max="14571" width="12.28515625" style="59" customWidth="1"/>
    <col min="14572" max="14572" width="13.42578125" style="59" customWidth="1"/>
    <col min="14573" max="14573" width="59.140625" style="59" customWidth="1"/>
    <col min="14574" max="14574" width="18.140625" style="59" customWidth="1"/>
    <col min="14575" max="14575" width="32.140625" style="59" customWidth="1"/>
    <col min="14576" max="14576" width="86.7109375" style="59" customWidth="1"/>
    <col min="14577" max="14585" width="23.140625" style="59" customWidth="1"/>
    <col min="14586" max="14586" width="91.42578125" style="59" customWidth="1"/>
    <col min="14587" max="14592" width="19.140625" style="59" customWidth="1"/>
    <col min="14593" max="14825" width="9.140625" style="59"/>
    <col min="14826" max="14827" width="12.28515625" style="59" customWidth="1"/>
    <col min="14828" max="14828" width="13.42578125" style="59" customWidth="1"/>
    <col min="14829" max="14829" width="59.140625" style="59" customWidth="1"/>
    <col min="14830" max="14830" width="18.140625" style="59" customWidth="1"/>
    <col min="14831" max="14831" width="32.140625" style="59" customWidth="1"/>
    <col min="14832" max="14832" width="86.7109375" style="59" customWidth="1"/>
    <col min="14833" max="14841" width="23.140625" style="59" customWidth="1"/>
    <col min="14842" max="14842" width="91.42578125" style="59" customWidth="1"/>
    <col min="14843" max="14848" width="19.140625" style="59" customWidth="1"/>
    <col min="14849" max="15081" width="9.140625" style="59"/>
    <col min="15082" max="15083" width="12.28515625" style="59" customWidth="1"/>
    <col min="15084" max="15084" width="13.42578125" style="59" customWidth="1"/>
    <col min="15085" max="15085" width="59.140625" style="59" customWidth="1"/>
    <col min="15086" max="15086" width="18.140625" style="59" customWidth="1"/>
    <col min="15087" max="15087" width="32.140625" style="59" customWidth="1"/>
    <col min="15088" max="15088" width="86.7109375" style="59" customWidth="1"/>
    <col min="15089" max="15097" width="23.140625" style="59" customWidth="1"/>
    <col min="15098" max="15098" width="91.42578125" style="59" customWidth="1"/>
    <col min="15099" max="15104" width="19.140625" style="59" customWidth="1"/>
    <col min="15105" max="15337" width="9.140625" style="59"/>
    <col min="15338" max="15339" width="12.28515625" style="59" customWidth="1"/>
    <col min="15340" max="15340" width="13.42578125" style="59" customWidth="1"/>
    <col min="15341" max="15341" width="59.140625" style="59" customWidth="1"/>
    <col min="15342" max="15342" width="18.140625" style="59" customWidth="1"/>
    <col min="15343" max="15343" width="32.140625" style="59" customWidth="1"/>
    <col min="15344" max="15344" width="86.7109375" style="59" customWidth="1"/>
    <col min="15345" max="15353" width="23.140625" style="59" customWidth="1"/>
    <col min="15354" max="15354" width="91.42578125" style="59" customWidth="1"/>
    <col min="15355" max="15360" width="19.140625" style="59" customWidth="1"/>
    <col min="15361" max="15593" width="9.140625" style="59"/>
    <col min="15594" max="15595" width="12.28515625" style="59" customWidth="1"/>
    <col min="15596" max="15596" width="13.42578125" style="59" customWidth="1"/>
    <col min="15597" max="15597" width="59.140625" style="59" customWidth="1"/>
    <col min="15598" max="15598" width="18.140625" style="59" customWidth="1"/>
    <col min="15599" max="15599" width="32.140625" style="59" customWidth="1"/>
    <col min="15600" max="15600" width="86.7109375" style="59" customWidth="1"/>
    <col min="15601" max="15609" width="23.140625" style="59" customWidth="1"/>
    <col min="15610" max="15610" width="91.42578125" style="59" customWidth="1"/>
    <col min="15611" max="15616" width="19.140625" style="59" customWidth="1"/>
    <col min="15617" max="15849" width="9.140625" style="59"/>
    <col min="15850" max="15851" width="12.28515625" style="59" customWidth="1"/>
    <col min="15852" max="15852" width="13.42578125" style="59" customWidth="1"/>
    <col min="15853" max="15853" width="59.140625" style="59" customWidth="1"/>
    <col min="15854" max="15854" width="18.140625" style="59" customWidth="1"/>
    <col min="15855" max="15855" width="32.140625" style="59" customWidth="1"/>
    <col min="15856" max="15856" width="86.7109375" style="59" customWidth="1"/>
    <col min="15857" max="15865" width="23.140625" style="59" customWidth="1"/>
    <col min="15866" max="15866" width="91.42578125" style="59" customWidth="1"/>
    <col min="15867" max="15872" width="19.140625" style="59" customWidth="1"/>
    <col min="15873" max="16105" width="9.140625" style="59"/>
    <col min="16106" max="16107" width="12.28515625" style="59" customWidth="1"/>
    <col min="16108" max="16108" width="13.42578125" style="59" customWidth="1"/>
    <col min="16109" max="16109" width="59.140625" style="59" customWidth="1"/>
    <col min="16110" max="16110" width="18.140625" style="59" customWidth="1"/>
    <col min="16111" max="16111" width="32.140625" style="59" customWidth="1"/>
    <col min="16112" max="16112" width="86.7109375" style="59" customWidth="1"/>
    <col min="16113" max="16121" width="23.140625" style="59" customWidth="1"/>
    <col min="16122" max="16122" width="91.42578125" style="59" customWidth="1"/>
    <col min="16123" max="16128" width="19.140625" style="59" customWidth="1"/>
    <col min="16129" max="16384" width="9.140625" style="59"/>
  </cols>
  <sheetData>
    <row r="1" spans="1:20" ht="4.5" customHeight="1" x14ac:dyDescent="0.25">
      <c r="A1" s="61"/>
      <c r="B1" s="61"/>
      <c r="C1" s="126" t="s">
        <v>320</v>
      </c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</row>
    <row r="2" spans="1:20" ht="23.25" customHeight="1" x14ac:dyDescent="0.25">
      <c r="A2" s="125" t="s">
        <v>685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</row>
    <row r="3" spans="1:20" ht="15" customHeight="1" x14ac:dyDescent="0.25">
      <c r="A3" s="124" t="s">
        <v>318</v>
      </c>
      <c r="B3" s="124"/>
      <c r="C3" s="124"/>
      <c r="D3" s="124"/>
      <c r="E3" s="124"/>
      <c r="F3" s="124"/>
      <c r="G3" s="124"/>
      <c r="H3" s="124"/>
      <c r="I3" s="124"/>
      <c r="J3" s="124"/>
      <c r="K3" s="124"/>
      <c r="L3" s="124"/>
      <c r="M3" s="124"/>
      <c r="N3" s="123" t="s">
        <v>318</v>
      </c>
      <c r="O3" s="124"/>
      <c r="P3" s="124"/>
      <c r="Q3" s="124"/>
      <c r="R3" s="124"/>
      <c r="S3" s="124"/>
      <c r="T3" s="124"/>
    </row>
    <row r="4" spans="1:20" ht="89.25" customHeight="1" x14ac:dyDescent="0.25">
      <c r="A4" s="65" t="s">
        <v>319</v>
      </c>
      <c r="B4" s="62" t="s">
        <v>316</v>
      </c>
      <c r="C4" s="71" t="s">
        <v>348</v>
      </c>
      <c r="D4" s="71" t="s">
        <v>686</v>
      </c>
      <c r="E4" s="71" t="s">
        <v>687</v>
      </c>
      <c r="F4" s="71" t="s">
        <v>688</v>
      </c>
      <c r="G4" s="71" t="s">
        <v>689</v>
      </c>
      <c r="H4" s="71" t="s">
        <v>690</v>
      </c>
      <c r="I4" s="71" t="s">
        <v>691</v>
      </c>
      <c r="J4" s="71" t="s">
        <v>692</v>
      </c>
      <c r="K4" s="71" t="s">
        <v>693</v>
      </c>
      <c r="L4" s="71" t="s">
        <v>694</v>
      </c>
      <c r="M4" s="71" t="s">
        <v>695</v>
      </c>
      <c r="N4" s="71" t="s">
        <v>696</v>
      </c>
      <c r="O4" s="63" t="s">
        <v>349</v>
      </c>
      <c r="P4" s="63" t="s">
        <v>350</v>
      </c>
      <c r="Q4" s="63" t="s">
        <v>351</v>
      </c>
      <c r="R4" s="63" t="s">
        <v>660</v>
      </c>
      <c r="S4" s="63" t="s">
        <v>661</v>
      </c>
      <c r="T4" s="63" t="s">
        <v>662</v>
      </c>
    </row>
    <row r="5" spans="1:20" ht="22.5" customHeight="1" x14ac:dyDescent="0.25">
      <c r="A5" s="84" t="s">
        <v>317</v>
      </c>
      <c r="B5" s="85" t="s">
        <v>595</v>
      </c>
      <c r="C5" s="102">
        <f t="shared" ref="C5:K5" si="0">SUM(C6+C15+C25+C34+C39+C47+C61+C69+C75+C83+C123)</f>
        <v>278070393</v>
      </c>
      <c r="D5" s="102">
        <f t="shared" si="0"/>
        <v>0</v>
      </c>
      <c r="E5" s="102">
        <f t="shared" si="0"/>
        <v>278070393</v>
      </c>
      <c r="F5" s="102">
        <f t="shared" si="0"/>
        <v>0</v>
      </c>
      <c r="G5" s="102">
        <f t="shared" si="0"/>
        <v>278070393</v>
      </c>
      <c r="H5" s="102">
        <f t="shared" si="0"/>
        <v>0</v>
      </c>
      <c r="I5" s="102">
        <f t="shared" si="0"/>
        <v>278070393</v>
      </c>
      <c r="J5" s="102">
        <f t="shared" si="0"/>
        <v>0</v>
      </c>
      <c r="K5" s="102">
        <f t="shared" si="0"/>
        <v>278070393</v>
      </c>
      <c r="L5" s="102">
        <f t="shared" ref="L5:N5" si="1">SUM(L6+L15+L25+L34+L39+L47+L61+L69+L75+L83+L123)</f>
        <v>24809607</v>
      </c>
      <c r="M5" s="102">
        <f t="shared" ref="M5" si="2">SUM(M6+M15+M25+M34+M39+M47+M61+M69+M75+M83+M123)</f>
        <v>0</v>
      </c>
      <c r="N5" s="102">
        <f t="shared" si="1"/>
        <v>302880000</v>
      </c>
      <c r="O5" s="102">
        <f>O6+O15+O25+O34+O47+O61+O69+O75+O83</f>
        <v>262316000</v>
      </c>
      <c r="P5" s="102">
        <v>0</v>
      </c>
      <c r="Q5" s="102">
        <f>O5+P5</f>
        <v>262316000</v>
      </c>
      <c r="R5" s="102">
        <f t="shared" ref="R5" si="3">R6+R15+R25+R34+R47+R61+R69+R75+R83</f>
        <v>263983000</v>
      </c>
      <c r="S5" s="111">
        <v>0</v>
      </c>
      <c r="T5" s="111">
        <f>R5</f>
        <v>263983000</v>
      </c>
    </row>
    <row r="6" spans="1:20" ht="21.75" customHeight="1" x14ac:dyDescent="0.25">
      <c r="A6" s="70" t="s">
        <v>395</v>
      </c>
      <c r="B6" s="86" t="s">
        <v>396</v>
      </c>
      <c r="C6" s="75">
        <f>SUM(C7)</f>
        <v>232347000</v>
      </c>
      <c r="D6" s="75">
        <f>SUM(D7)</f>
        <v>0</v>
      </c>
      <c r="E6" s="75">
        <f t="shared" ref="E6:E37" si="4">C6+D6</f>
        <v>232347000</v>
      </c>
      <c r="F6" s="75">
        <f>SUM(F7)</f>
        <v>0</v>
      </c>
      <c r="G6" s="75">
        <f t="shared" ref="G6:G37" si="5">E6+F6</f>
        <v>232347000</v>
      </c>
      <c r="H6" s="75">
        <f>SUM(H7)</f>
        <v>0</v>
      </c>
      <c r="I6" s="75">
        <f t="shared" ref="I6:I37" si="6">G6+H6</f>
        <v>232347000</v>
      </c>
      <c r="J6" s="75">
        <f>SUM(J7)</f>
        <v>0</v>
      </c>
      <c r="K6" s="75">
        <f t="shared" ref="K6:K37" si="7">I6+J6</f>
        <v>232347000</v>
      </c>
      <c r="L6" s="75">
        <f>SUM(L7)</f>
        <v>27880000</v>
      </c>
      <c r="M6" s="75">
        <f>SUM(M7)</f>
        <v>0</v>
      </c>
      <c r="N6" s="75">
        <f>K6+L6+M6</f>
        <v>260227000</v>
      </c>
      <c r="O6" s="75">
        <f>SUM(O7)</f>
        <v>214744000</v>
      </c>
      <c r="P6" s="64"/>
      <c r="Q6" s="73">
        <f>O6+P6</f>
        <v>214744000</v>
      </c>
      <c r="R6" s="75">
        <f>SUM(R7)</f>
        <v>224055000</v>
      </c>
      <c r="S6" s="64"/>
      <c r="T6" s="73">
        <f>R6+S6</f>
        <v>224055000</v>
      </c>
    </row>
    <row r="7" spans="1:20" ht="22.5" customHeight="1" x14ac:dyDescent="0.25">
      <c r="A7" s="70" t="s">
        <v>397</v>
      </c>
      <c r="B7" s="86" t="s">
        <v>398</v>
      </c>
      <c r="C7" s="75">
        <f>SUM(C8:C14)</f>
        <v>232347000</v>
      </c>
      <c r="D7" s="75">
        <f>SUM(D8:D14)</f>
        <v>0</v>
      </c>
      <c r="E7" s="75">
        <f t="shared" si="4"/>
        <v>232347000</v>
      </c>
      <c r="F7" s="75">
        <f>SUM(F8:F14)</f>
        <v>0</v>
      </c>
      <c r="G7" s="75">
        <f t="shared" si="5"/>
        <v>232347000</v>
      </c>
      <c r="H7" s="75">
        <f>SUM(H8:H14)</f>
        <v>0</v>
      </c>
      <c r="I7" s="75">
        <f t="shared" si="6"/>
        <v>232347000</v>
      </c>
      <c r="J7" s="75">
        <f>SUM(J8:J14)</f>
        <v>0</v>
      </c>
      <c r="K7" s="75">
        <f t="shared" si="7"/>
        <v>232347000</v>
      </c>
      <c r="L7" s="75">
        <f>SUM(L8:L14)</f>
        <v>27880000</v>
      </c>
      <c r="M7" s="75">
        <f>SUM(M8:M14)</f>
        <v>0</v>
      </c>
      <c r="N7" s="75">
        <f t="shared" ref="N7:N70" si="8">K7+L7+M7</f>
        <v>260227000</v>
      </c>
      <c r="O7" s="75">
        <f t="shared" ref="O7" si="9">SUM(O8:O14)</f>
        <v>214744000</v>
      </c>
      <c r="P7" s="64"/>
      <c r="Q7" s="73">
        <f t="shared" ref="Q7:Q70" si="10">O7+P7</f>
        <v>214744000</v>
      </c>
      <c r="R7" s="75">
        <f t="shared" ref="R7" si="11">SUM(R8:R14)</f>
        <v>224055000</v>
      </c>
      <c r="S7" s="64"/>
      <c r="T7" s="73">
        <f t="shared" ref="T7:T70" si="12">R7+S7</f>
        <v>224055000</v>
      </c>
    </row>
    <row r="8" spans="1:20" ht="54.75" customHeight="1" x14ac:dyDescent="0.25">
      <c r="A8" s="70" t="s">
        <v>399</v>
      </c>
      <c r="B8" s="86" t="s">
        <v>596</v>
      </c>
      <c r="C8" s="81">
        <v>211128000</v>
      </c>
      <c r="D8" s="81"/>
      <c r="E8" s="75">
        <f t="shared" si="4"/>
        <v>211128000</v>
      </c>
      <c r="F8" s="75">
        <v>-10230000</v>
      </c>
      <c r="G8" s="75">
        <f t="shared" si="5"/>
        <v>200898000</v>
      </c>
      <c r="H8" s="75"/>
      <c r="I8" s="75">
        <f t="shared" si="6"/>
        <v>200898000</v>
      </c>
      <c r="J8" s="75"/>
      <c r="K8" s="75">
        <f t="shared" si="7"/>
        <v>200898000</v>
      </c>
      <c r="L8" s="75">
        <v>34800000</v>
      </c>
      <c r="M8" s="75"/>
      <c r="N8" s="75">
        <f t="shared" si="8"/>
        <v>235698000</v>
      </c>
      <c r="O8" s="75">
        <v>191829000</v>
      </c>
      <c r="P8" s="64"/>
      <c r="Q8" s="73">
        <f t="shared" si="10"/>
        <v>191829000</v>
      </c>
      <c r="R8" s="106">
        <v>199320000</v>
      </c>
      <c r="S8" s="64"/>
      <c r="T8" s="73">
        <f t="shared" si="12"/>
        <v>199320000</v>
      </c>
    </row>
    <row r="9" spans="1:20" ht="66.75" customHeight="1" x14ac:dyDescent="0.25">
      <c r="A9" s="70" t="s">
        <v>400</v>
      </c>
      <c r="B9" s="86" t="s">
        <v>597</v>
      </c>
      <c r="C9" s="67">
        <v>300000</v>
      </c>
      <c r="D9" s="67"/>
      <c r="E9" s="75">
        <f t="shared" si="4"/>
        <v>300000</v>
      </c>
      <c r="F9" s="75"/>
      <c r="G9" s="75">
        <f t="shared" si="5"/>
        <v>300000</v>
      </c>
      <c r="H9" s="75"/>
      <c r="I9" s="75">
        <f t="shared" si="6"/>
        <v>300000</v>
      </c>
      <c r="J9" s="75"/>
      <c r="K9" s="75">
        <f t="shared" si="7"/>
        <v>300000</v>
      </c>
      <c r="L9" s="75">
        <v>115000</v>
      </c>
      <c r="M9" s="75"/>
      <c r="N9" s="75">
        <f t="shared" si="8"/>
        <v>415000</v>
      </c>
      <c r="O9" s="75">
        <v>325000</v>
      </c>
      <c r="P9" s="64"/>
      <c r="Q9" s="73">
        <f t="shared" si="10"/>
        <v>325000</v>
      </c>
      <c r="R9" s="106">
        <v>350000</v>
      </c>
      <c r="S9" s="64"/>
      <c r="T9" s="73">
        <f t="shared" si="12"/>
        <v>350000</v>
      </c>
    </row>
    <row r="10" spans="1:20" ht="39" customHeight="1" x14ac:dyDescent="0.25">
      <c r="A10" s="70" t="s">
        <v>401</v>
      </c>
      <c r="B10" s="86" t="s">
        <v>598</v>
      </c>
      <c r="C10" s="67">
        <v>1800000</v>
      </c>
      <c r="D10" s="67"/>
      <c r="E10" s="75">
        <f t="shared" si="4"/>
        <v>1800000</v>
      </c>
      <c r="F10" s="75">
        <v>-20000</v>
      </c>
      <c r="G10" s="75">
        <f t="shared" si="5"/>
        <v>1780000</v>
      </c>
      <c r="H10" s="75"/>
      <c r="I10" s="75">
        <f t="shared" si="6"/>
        <v>1780000</v>
      </c>
      <c r="J10" s="75"/>
      <c r="K10" s="75">
        <f t="shared" si="7"/>
        <v>1780000</v>
      </c>
      <c r="L10" s="75">
        <v>545000</v>
      </c>
      <c r="M10" s="75"/>
      <c r="N10" s="75">
        <f t="shared" si="8"/>
        <v>2325000</v>
      </c>
      <c r="O10" s="75">
        <v>1940000</v>
      </c>
      <c r="P10" s="64"/>
      <c r="Q10" s="73">
        <f t="shared" si="10"/>
        <v>1940000</v>
      </c>
      <c r="R10" s="106">
        <v>2100000</v>
      </c>
      <c r="S10" s="64"/>
      <c r="T10" s="73">
        <f t="shared" si="12"/>
        <v>2100000</v>
      </c>
    </row>
    <row r="11" spans="1:20" ht="57" customHeight="1" x14ac:dyDescent="0.25">
      <c r="A11" s="70" t="s">
        <v>402</v>
      </c>
      <c r="B11" s="86" t="s">
        <v>599</v>
      </c>
      <c r="C11" s="67">
        <v>19000</v>
      </c>
      <c r="D11" s="67"/>
      <c r="E11" s="75">
        <f t="shared" si="4"/>
        <v>19000</v>
      </c>
      <c r="F11" s="75">
        <v>20000</v>
      </c>
      <c r="G11" s="75">
        <f t="shared" si="5"/>
        <v>39000</v>
      </c>
      <c r="H11" s="75"/>
      <c r="I11" s="75">
        <f t="shared" si="6"/>
        <v>39000</v>
      </c>
      <c r="J11" s="75"/>
      <c r="K11" s="75">
        <f t="shared" si="7"/>
        <v>39000</v>
      </c>
      <c r="L11" s="75">
        <v>10000</v>
      </c>
      <c r="M11" s="75"/>
      <c r="N11" s="75">
        <f t="shared" si="8"/>
        <v>49000</v>
      </c>
      <c r="O11" s="75">
        <v>20000</v>
      </c>
      <c r="P11" s="64"/>
      <c r="Q11" s="73">
        <f t="shared" si="10"/>
        <v>20000</v>
      </c>
      <c r="R11" s="106">
        <v>20000</v>
      </c>
      <c r="S11" s="64"/>
      <c r="T11" s="73">
        <f t="shared" si="12"/>
        <v>20000</v>
      </c>
    </row>
    <row r="12" spans="1:20" ht="67.5" customHeight="1" x14ac:dyDescent="0.25">
      <c r="A12" s="70" t="s">
        <v>403</v>
      </c>
      <c r="B12" s="86" t="s">
        <v>591</v>
      </c>
      <c r="C12" s="67">
        <v>17000000</v>
      </c>
      <c r="D12" s="67"/>
      <c r="E12" s="75">
        <f t="shared" si="4"/>
        <v>17000000</v>
      </c>
      <c r="F12" s="67"/>
      <c r="G12" s="75">
        <f t="shared" si="5"/>
        <v>17000000</v>
      </c>
      <c r="H12" s="67"/>
      <c r="I12" s="75">
        <f t="shared" si="6"/>
        <v>17000000</v>
      </c>
      <c r="J12" s="67"/>
      <c r="K12" s="75">
        <f t="shared" si="7"/>
        <v>17000000</v>
      </c>
      <c r="L12" s="67">
        <v>-9500000</v>
      </c>
      <c r="M12" s="67"/>
      <c r="N12" s="75">
        <f t="shared" si="8"/>
        <v>7500000</v>
      </c>
      <c r="O12" s="67">
        <v>18360000</v>
      </c>
      <c r="P12" s="64"/>
      <c r="Q12" s="73">
        <f t="shared" si="10"/>
        <v>18360000</v>
      </c>
      <c r="R12" s="107">
        <v>19800000</v>
      </c>
      <c r="S12" s="64"/>
      <c r="T12" s="73">
        <f t="shared" si="12"/>
        <v>19800000</v>
      </c>
    </row>
    <row r="13" spans="1:20" ht="30" customHeight="1" x14ac:dyDescent="0.25">
      <c r="A13" s="70" t="s">
        <v>590</v>
      </c>
      <c r="B13" s="86" t="s">
        <v>592</v>
      </c>
      <c r="C13" s="67">
        <v>1000000</v>
      </c>
      <c r="D13" s="67"/>
      <c r="E13" s="75">
        <f t="shared" si="4"/>
        <v>1000000</v>
      </c>
      <c r="F13" s="67">
        <v>230000</v>
      </c>
      <c r="G13" s="75">
        <f t="shared" si="5"/>
        <v>1230000</v>
      </c>
      <c r="H13" s="67"/>
      <c r="I13" s="75">
        <f t="shared" si="6"/>
        <v>1230000</v>
      </c>
      <c r="J13" s="67"/>
      <c r="K13" s="75">
        <f t="shared" si="7"/>
        <v>1230000</v>
      </c>
      <c r="L13" s="67">
        <v>650000</v>
      </c>
      <c r="M13" s="67"/>
      <c r="N13" s="75">
        <f t="shared" si="8"/>
        <v>1880000</v>
      </c>
      <c r="O13" s="67">
        <v>1080000</v>
      </c>
      <c r="P13" s="64"/>
      <c r="Q13" s="73">
        <f t="shared" si="10"/>
        <v>1080000</v>
      </c>
      <c r="R13" s="107">
        <v>1165000</v>
      </c>
      <c r="S13" s="64"/>
      <c r="T13" s="73">
        <f t="shared" si="12"/>
        <v>1165000</v>
      </c>
    </row>
    <row r="14" spans="1:20" ht="26.25" customHeight="1" x14ac:dyDescent="0.25">
      <c r="A14" s="70" t="s">
        <v>594</v>
      </c>
      <c r="B14" s="86" t="s">
        <v>593</v>
      </c>
      <c r="C14" s="82">
        <v>1100000</v>
      </c>
      <c r="D14" s="82"/>
      <c r="E14" s="75">
        <f t="shared" si="4"/>
        <v>1100000</v>
      </c>
      <c r="F14" s="67">
        <v>10000000</v>
      </c>
      <c r="G14" s="75">
        <f t="shared" si="5"/>
        <v>11100000</v>
      </c>
      <c r="H14" s="67"/>
      <c r="I14" s="75">
        <f t="shared" si="6"/>
        <v>11100000</v>
      </c>
      <c r="J14" s="67"/>
      <c r="K14" s="75">
        <f t="shared" si="7"/>
        <v>11100000</v>
      </c>
      <c r="L14" s="67">
        <v>1260000</v>
      </c>
      <c r="M14" s="67"/>
      <c r="N14" s="75">
        <f t="shared" si="8"/>
        <v>12360000</v>
      </c>
      <c r="O14" s="67">
        <v>1190000</v>
      </c>
      <c r="P14" s="64"/>
      <c r="Q14" s="73">
        <f t="shared" si="10"/>
        <v>1190000</v>
      </c>
      <c r="R14" s="107">
        <v>1300000</v>
      </c>
      <c r="S14" s="64"/>
      <c r="T14" s="73">
        <f t="shared" si="12"/>
        <v>1300000</v>
      </c>
    </row>
    <row r="15" spans="1:20" ht="32.25" customHeight="1" x14ac:dyDescent="0.2">
      <c r="A15" s="70" t="s">
        <v>404</v>
      </c>
      <c r="B15" s="87" t="s">
        <v>405</v>
      </c>
      <c r="C15" s="67">
        <f>C16</f>
        <v>8830000</v>
      </c>
      <c r="D15" s="67">
        <f>D16</f>
        <v>0</v>
      </c>
      <c r="E15" s="75">
        <f t="shared" si="4"/>
        <v>8830000</v>
      </c>
      <c r="F15" s="67"/>
      <c r="G15" s="75">
        <f t="shared" si="5"/>
        <v>8830000</v>
      </c>
      <c r="H15" s="67"/>
      <c r="I15" s="75">
        <f t="shared" si="6"/>
        <v>8830000</v>
      </c>
      <c r="J15" s="67"/>
      <c r="K15" s="75">
        <f t="shared" si="7"/>
        <v>8830000</v>
      </c>
      <c r="L15" s="67"/>
      <c r="M15" s="67"/>
      <c r="N15" s="75">
        <f t="shared" si="8"/>
        <v>8830000</v>
      </c>
      <c r="O15" s="67">
        <f>O16</f>
        <v>9013000</v>
      </c>
      <c r="P15" s="64"/>
      <c r="Q15" s="73">
        <f t="shared" si="10"/>
        <v>9013000</v>
      </c>
      <c r="R15" s="67">
        <f>R16</f>
        <v>9065000</v>
      </c>
      <c r="S15" s="64"/>
      <c r="T15" s="73">
        <f t="shared" si="12"/>
        <v>9065000</v>
      </c>
    </row>
    <row r="16" spans="1:20" ht="29.25" customHeight="1" x14ac:dyDescent="0.2">
      <c r="A16" s="76" t="s">
        <v>406</v>
      </c>
      <c r="B16" s="87" t="s">
        <v>407</v>
      </c>
      <c r="C16" s="67">
        <f>C17+C19+C21+C23</f>
        <v>8830000</v>
      </c>
      <c r="D16" s="67">
        <f>D17+D19+D21+D23</f>
        <v>0</v>
      </c>
      <c r="E16" s="75">
        <f t="shared" si="4"/>
        <v>8830000</v>
      </c>
      <c r="F16" s="67"/>
      <c r="G16" s="75">
        <f t="shared" si="5"/>
        <v>8830000</v>
      </c>
      <c r="H16" s="67"/>
      <c r="I16" s="75">
        <f t="shared" si="6"/>
        <v>8830000</v>
      </c>
      <c r="J16" s="67"/>
      <c r="K16" s="75">
        <f t="shared" si="7"/>
        <v>8830000</v>
      </c>
      <c r="L16" s="67"/>
      <c r="M16" s="67"/>
      <c r="N16" s="75">
        <f t="shared" si="8"/>
        <v>8830000</v>
      </c>
      <c r="O16" s="67">
        <f>O17+O19+O21+O23</f>
        <v>9013000</v>
      </c>
      <c r="P16" s="64"/>
      <c r="Q16" s="73">
        <f t="shared" si="10"/>
        <v>9013000</v>
      </c>
      <c r="R16" s="67">
        <f>R17+R19+R21+R23</f>
        <v>9065000</v>
      </c>
      <c r="S16" s="64"/>
      <c r="T16" s="73">
        <f t="shared" si="12"/>
        <v>9065000</v>
      </c>
    </row>
    <row r="17" spans="1:20" ht="43.5" customHeight="1" x14ac:dyDescent="0.25">
      <c r="A17" s="77" t="s">
        <v>408</v>
      </c>
      <c r="B17" s="88" t="s">
        <v>409</v>
      </c>
      <c r="C17" s="67">
        <f>C18</f>
        <v>4605000</v>
      </c>
      <c r="D17" s="67">
        <f>D18</f>
        <v>0</v>
      </c>
      <c r="E17" s="75">
        <f t="shared" si="4"/>
        <v>4605000</v>
      </c>
      <c r="F17" s="67"/>
      <c r="G17" s="75">
        <f t="shared" si="5"/>
        <v>4605000</v>
      </c>
      <c r="H17" s="67"/>
      <c r="I17" s="75">
        <f t="shared" si="6"/>
        <v>4605000</v>
      </c>
      <c r="J17" s="67"/>
      <c r="K17" s="75">
        <f t="shared" si="7"/>
        <v>4605000</v>
      </c>
      <c r="L17" s="67"/>
      <c r="M17" s="67"/>
      <c r="N17" s="75">
        <f t="shared" si="8"/>
        <v>4605000</v>
      </c>
      <c r="O17" s="67">
        <f t="shared" ref="O17" si="13">O18</f>
        <v>4689000</v>
      </c>
      <c r="P17" s="64"/>
      <c r="Q17" s="73">
        <f t="shared" si="10"/>
        <v>4689000</v>
      </c>
      <c r="R17" s="67">
        <f t="shared" ref="R17" si="14">R18</f>
        <v>4722000</v>
      </c>
      <c r="S17" s="64"/>
      <c r="T17" s="73">
        <f t="shared" si="12"/>
        <v>4722000</v>
      </c>
    </row>
    <row r="18" spans="1:20" ht="67.5" customHeight="1" x14ac:dyDescent="0.25">
      <c r="A18" s="77" t="s">
        <v>410</v>
      </c>
      <c r="B18" s="88" t="s">
        <v>411</v>
      </c>
      <c r="C18" s="67">
        <v>4605000</v>
      </c>
      <c r="D18" s="67"/>
      <c r="E18" s="75">
        <f t="shared" si="4"/>
        <v>4605000</v>
      </c>
      <c r="F18" s="67"/>
      <c r="G18" s="75">
        <f t="shared" si="5"/>
        <v>4605000</v>
      </c>
      <c r="H18" s="67"/>
      <c r="I18" s="75">
        <f t="shared" si="6"/>
        <v>4605000</v>
      </c>
      <c r="J18" s="67"/>
      <c r="K18" s="75">
        <f t="shared" si="7"/>
        <v>4605000</v>
      </c>
      <c r="L18" s="67"/>
      <c r="M18" s="67"/>
      <c r="N18" s="75">
        <f t="shared" si="8"/>
        <v>4605000</v>
      </c>
      <c r="O18" s="67">
        <v>4689000</v>
      </c>
      <c r="P18" s="64"/>
      <c r="Q18" s="73">
        <f t="shared" si="10"/>
        <v>4689000</v>
      </c>
      <c r="R18" s="106">
        <v>4722000</v>
      </c>
      <c r="S18" s="64"/>
      <c r="T18" s="73">
        <f t="shared" si="12"/>
        <v>4722000</v>
      </c>
    </row>
    <row r="19" spans="1:20" ht="38.25" customHeight="1" x14ac:dyDescent="0.25">
      <c r="A19" s="77" t="s">
        <v>412</v>
      </c>
      <c r="B19" s="88" t="s">
        <v>413</v>
      </c>
      <c r="C19" s="67">
        <f>C20</f>
        <v>22000</v>
      </c>
      <c r="D19" s="67">
        <f>D20</f>
        <v>0</v>
      </c>
      <c r="E19" s="75">
        <f t="shared" si="4"/>
        <v>22000</v>
      </c>
      <c r="F19" s="67"/>
      <c r="G19" s="75">
        <f t="shared" si="5"/>
        <v>22000</v>
      </c>
      <c r="H19" s="67"/>
      <c r="I19" s="75">
        <f t="shared" si="6"/>
        <v>22000</v>
      </c>
      <c r="J19" s="67"/>
      <c r="K19" s="75">
        <f t="shared" si="7"/>
        <v>22000</v>
      </c>
      <c r="L19" s="67"/>
      <c r="M19" s="67"/>
      <c r="N19" s="75">
        <f t="shared" si="8"/>
        <v>22000</v>
      </c>
      <c r="O19" s="67">
        <f t="shared" ref="O19" si="15">O20</f>
        <v>25000</v>
      </c>
      <c r="P19" s="64"/>
      <c r="Q19" s="73">
        <f t="shared" si="10"/>
        <v>25000</v>
      </c>
      <c r="R19" s="67">
        <f t="shared" ref="R19" si="16">R20</f>
        <v>25000</v>
      </c>
      <c r="S19" s="64"/>
      <c r="T19" s="73">
        <f t="shared" si="12"/>
        <v>25000</v>
      </c>
    </row>
    <row r="20" spans="1:20" ht="63.75" customHeight="1" x14ac:dyDescent="0.25">
      <c r="A20" s="77" t="s">
        <v>414</v>
      </c>
      <c r="B20" s="88" t="s">
        <v>415</v>
      </c>
      <c r="C20" s="67">
        <v>22000</v>
      </c>
      <c r="D20" s="67"/>
      <c r="E20" s="75">
        <f t="shared" si="4"/>
        <v>22000</v>
      </c>
      <c r="F20" s="67"/>
      <c r="G20" s="75">
        <f t="shared" si="5"/>
        <v>22000</v>
      </c>
      <c r="H20" s="67"/>
      <c r="I20" s="75">
        <f t="shared" si="6"/>
        <v>22000</v>
      </c>
      <c r="J20" s="67"/>
      <c r="K20" s="75">
        <f t="shared" si="7"/>
        <v>22000</v>
      </c>
      <c r="L20" s="67"/>
      <c r="M20" s="67"/>
      <c r="N20" s="75">
        <f t="shared" si="8"/>
        <v>22000</v>
      </c>
      <c r="O20" s="67">
        <v>25000</v>
      </c>
      <c r="P20" s="64"/>
      <c r="Q20" s="73">
        <f t="shared" si="10"/>
        <v>25000</v>
      </c>
      <c r="R20" s="106">
        <v>25000</v>
      </c>
      <c r="S20" s="64"/>
      <c r="T20" s="73">
        <f t="shared" si="12"/>
        <v>25000</v>
      </c>
    </row>
    <row r="21" spans="1:20" ht="38.25" customHeight="1" x14ac:dyDescent="0.25">
      <c r="A21" s="77" t="s">
        <v>416</v>
      </c>
      <c r="B21" s="88" t="s">
        <v>417</v>
      </c>
      <c r="C21" s="67">
        <f>C22</f>
        <v>4775000</v>
      </c>
      <c r="D21" s="67">
        <f>D22</f>
        <v>0</v>
      </c>
      <c r="E21" s="75">
        <f t="shared" si="4"/>
        <v>4775000</v>
      </c>
      <c r="F21" s="67"/>
      <c r="G21" s="75">
        <f t="shared" si="5"/>
        <v>4775000</v>
      </c>
      <c r="H21" s="67"/>
      <c r="I21" s="75">
        <f t="shared" si="6"/>
        <v>4775000</v>
      </c>
      <c r="J21" s="67"/>
      <c r="K21" s="75">
        <f t="shared" si="7"/>
        <v>4775000</v>
      </c>
      <c r="L21" s="67"/>
      <c r="M21" s="67"/>
      <c r="N21" s="75">
        <f t="shared" si="8"/>
        <v>4775000</v>
      </c>
      <c r="O21" s="67">
        <f t="shared" ref="O21" si="17">O22</f>
        <v>4882000</v>
      </c>
      <c r="P21" s="64"/>
      <c r="Q21" s="73">
        <f t="shared" si="10"/>
        <v>4882000</v>
      </c>
      <c r="R21" s="67">
        <f t="shared" ref="R21" si="18">R22</f>
        <v>4918000</v>
      </c>
      <c r="S21" s="64"/>
      <c r="T21" s="73">
        <f t="shared" si="12"/>
        <v>4918000</v>
      </c>
    </row>
    <row r="22" spans="1:20" s="66" customFormat="1" ht="61.5" customHeight="1" x14ac:dyDescent="0.25">
      <c r="A22" s="77" t="s">
        <v>418</v>
      </c>
      <c r="B22" s="88" t="s">
        <v>419</v>
      </c>
      <c r="C22" s="67">
        <v>4775000</v>
      </c>
      <c r="D22" s="67"/>
      <c r="E22" s="75">
        <f t="shared" si="4"/>
        <v>4775000</v>
      </c>
      <c r="F22" s="67"/>
      <c r="G22" s="75">
        <f t="shared" si="5"/>
        <v>4775000</v>
      </c>
      <c r="H22" s="67"/>
      <c r="I22" s="75">
        <f t="shared" si="6"/>
        <v>4775000</v>
      </c>
      <c r="J22" s="67"/>
      <c r="K22" s="75">
        <f t="shared" si="7"/>
        <v>4775000</v>
      </c>
      <c r="L22" s="67"/>
      <c r="M22" s="67"/>
      <c r="N22" s="75">
        <f t="shared" si="8"/>
        <v>4775000</v>
      </c>
      <c r="O22" s="67">
        <v>4882000</v>
      </c>
      <c r="P22" s="64"/>
      <c r="Q22" s="73">
        <f t="shared" si="10"/>
        <v>4882000</v>
      </c>
      <c r="R22" s="106">
        <v>4918000</v>
      </c>
      <c r="S22" s="64"/>
      <c r="T22" s="73">
        <f t="shared" si="12"/>
        <v>4918000</v>
      </c>
    </row>
    <row r="23" spans="1:20" s="66" customFormat="1" ht="36.75" customHeight="1" x14ac:dyDescent="0.25">
      <c r="A23" s="77" t="s">
        <v>420</v>
      </c>
      <c r="B23" s="88" t="s">
        <v>421</v>
      </c>
      <c r="C23" s="67">
        <f>C24</f>
        <v>-572000</v>
      </c>
      <c r="D23" s="67">
        <f>D24</f>
        <v>0</v>
      </c>
      <c r="E23" s="75">
        <f t="shared" si="4"/>
        <v>-572000</v>
      </c>
      <c r="F23" s="67"/>
      <c r="G23" s="75">
        <f t="shared" si="5"/>
        <v>-572000</v>
      </c>
      <c r="H23" s="67"/>
      <c r="I23" s="75">
        <f t="shared" si="6"/>
        <v>-572000</v>
      </c>
      <c r="J23" s="67"/>
      <c r="K23" s="75">
        <f t="shared" si="7"/>
        <v>-572000</v>
      </c>
      <c r="L23" s="67"/>
      <c r="M23" s="67"/>
      <c r="N23" s="75">
        <f t="shared" si="8"/>
        <v>-572000</v>
      </c>
      <c r="O23" s="67">
        <f t="shared" ref="O23" si="19">O24</f>
        <v>-583000</v>
      </c>
      <c r="P23" s="64"/>
      <c r="Q23" s="73">
        <f t="shared" si="10"/>
        <v>-583000</v>
      </c>
      <c r="R23" s="67">
        <f t="shared" ref="R23" si="20">R24</f>
        <v>-600000</v>
      </c>
      <c r="S23" s="64"/>
      <c r="T23" s="73">
        <f t="shared" si="12"/>
        <v>-600000</v>
      </c>
    </row>
    <row r="24" spans="1:20" s="66" customFormat="1" ht="63.75" customHeight="1" x14ac:dyDescent="0.25">
      <c r="A24" s="77" t="s">
        <v>422</v>
      </c>
      <c r="B24" s="88" t="s">
        <v>423</v>
      </c>
      <c r="C24" s="67">
        <v>-572000</v>
      </c>
      <c r="D24" s="67"/>
      <c r="E24" s="75">
        <f t="shared" si="4"/>
        <v>-572000</v>
      </c>
      <c r="F24" s="67"/>
      <c r="G24" s="75">
        <f t="shared" si="5"/>
        <v>-572000</v>
      </c>
      <c r="H24" s="67"/>
      <c r="I24" s="75">
        <f t="shared" si="6"/>
        <v>-572000</v>
      </c>
      <c r="J24" s="67"/>
      <c r="K24" s="75">
        <f t="shared" si="7"/>
        <v>-572000</v>
      </c>
      <c r="L24" s="67"/>
      <c r="M24" s="67"/>
      <c r="N24" s="75">
        <f t="shared" si="8"/>
        <v>-572000</v>
      </c>
      <c r="O24" s="67">
        <v>-583000</v>
      </c>
      <c r="P24" s="64"/>
      <c r="Q24" s="73">
        <f t="shared" si="10"/>
        <v>-583000</v>
      </c>
      <c r="R24" s="106">
        <v>-600000</v>
      </c>
      <c r="S24" s="64"/>
      <c r="T24" s="73">
        <f t="shared" si="12"/>
        <v>-600000</v>
      </c>
    </row>
    <row r="25" spans="1:20" s="66" customFormat="1" ht="21" customHeight="1" x14ac:dyDescent="0.25">
      <c r="A25" s="70" t="s">
        <v>424</v>
      </c>
      <c r="B25" s="86" t="s">
        <v>425</v>
      </c>
      <c r="C25" s="67">
        <f>SUM(C26+C29+C32)</f>
        <v>7018000</v>
      </c>
      <c r="D25" s="67">
        <f>SUM(D26+D29+D32)</f>
        <v>0</v>
      </c>
      <c r="E25" s="75">
        <f t="shared" si="4"/>
        <v>7018000</v>
      </c>
      <c r="F25" s="67">
        <f>SUM(F26+F29+F32)</f>
        <v>402100</v>
      </c>
      <c r="G25" s="75">
        <f t="shared" si="5"/>
        <v>7420100</v>
      </c>
      <c r="H25" s="67">
        <f>SUM(H26+H29+H32)</f>
        <v>0</v>
      </c>
      <c r="I25" s="75">
        <f t="shared" si="6"/>
        <v>7420100</v>
      </c>
      <c r="J25" s="67">
        <f>SUM(J26+J29+J32)</f>
        <v>398000</v>
      </c>
      <c r="K25" s="75">
        <f t="shared" si="7"/>
        <v>7818100</v>
      </c>
      <c r="L25" s="67">
        <f>SUM(L26+L29+L32)</f>
        <v>34700</v>
      </c>
      <c r="M25" s="67">
        <f>SUM(M26+M29+M32)</f>
        <v>-350000</v>
      </c>
      <c r="N25" s="75">
        <f t="shared" si="8"/>
        <v>7502800</v>
      </c>
      <c r="O25" s="67">
        <f>SUM(O26+O29+O32)</f>
        <v>7463000</v>
      </c>
      <c r="P25" s="64"/>
      <c r="Q25" s="73">
        <f t="shared" si="10"/>
        <v>7463000</v>
      </c>
      <c r="R25" s="67">
        <f>SUM(R26+R29+R32)</f>
        <v>7947000</v>
      </c>
      <c r="S25" s="64"/>
      <c r="T25" s="73">
        <f t="shared" si="12"/>
        <v>7947000</v>
      </c>
    </row>
    <row r="26" spans="1:20" s="66" customFormat="1" ht="21.75" customHeight="1" x14ac:dyDescent="0.25">
      <c r="A26" s="70" t="s">
        <v>426</v>
      </c>
      <c r="B26" s="86" t="s">
        <v>427</v>
      </c>
      <c r="C26" s="67">
        <f>SUM(C27:C28)</f>
        <v>0</v>
      </c>
      <c r="D26" s="67">
        <f>SUM(D27:D28)</f>
        <v>0</v>
      </c>
      <c r="E26" s="75">
        <f t="shared" si="4"/>
        <v>0</v>
      </c>
      <c r="F26" s="67">
        <f>SUM(F27:F28)</f>
        <v>2100</v>
      </c>
      <c r="G26" s="75">
        <f t="shared" si="5"/>
        <v>2100</v>
      </c>
      <c r="H26" s="67">
        <f>SUM(H27:H28)</f>
        <v>0</v>
      </c>
      <c r="I26" s="75">
        <f t="shared" si="6"/>
        <v>2100</v>
      </c>
      <c r="J26" s="67">
        <f>SUM(J27:J28)</f>
        <v>0</v>
      </c>
      <c r="K26" s="75">
        <f t="shared" si="7"/>
        <v>2100</v>
      </c>
      <c r="L26" s="67">
        <f>SUM(L27:L28)</f>
        <v>8700</v>
      </c>
      <c r="M26" s="67">
        <f>SUM(M27:M28)</f>
        <v>0</v>
      </c>
      <c r="N26" s="75">
        <f t="shared" si="8"/>
        <v>10800</v>
      </c>
      <c r="O26" s="67">
        <f>SUM(O27:O28)</f>
        <v>0</v>
      </c>
      <c r="P26" s="64"/>
      <c r="Q26" s="73">
        <f t="shared" si="10"/>
        <v>0</v>
      </c>
      <c r="R26" s="67">
        <f>SUM(R27:R28)</f>
        <v>0</v>
      </c>
      <c r="S26" s="64"/>
      <c r="T26" s="73">
        <f t="shared" si="12"/>
        <v>0</v>
      </c>
    </row>
    <row r="27" spans="1:20" s="66" customFormat="1" ht="19.5" customHeight="1" x14ac:dyDescent="0.25">
      <c r="A27" s="70" t="s">
        <v>428</v>
      </c>
      <c r="B27" s="86" t="s">
        <v>427</v>
      </c>
      <c r="C27" s="67"/>
      <c r="D27" s="67"/>
      <c r="E27" s="75">
        <f t="shared" si="4"/>
        <v>0</v>
      </c>
      <c r="F27" s="67">
        <v>2100</v>
      </c>
      <c r="G27" s="75">
        <f t="shared" si="5"/>
        <v>2100</v>
      </c>
      <c r="H27" s="67"/>
      <c r="I27" s="75">
        <f t="shared" si="6"/>
        <v>2100</v>
      </c>
      <c r="J27" s="67"/>
      <c r="K27" s="75">
        <f t="shared" si="7"/>
        <v>2100</v>
      </c>
      <c r="L27" s="67">
        <v>8700</v>
      </c>
      <c r="M27" s="67"/>
      <c r="N27" s="75">
        <f t="shared" si="8"/>
        <v>10800</v>
      </c>
      <c r="O27" s="75"/>
      <c r="P27" s="64"/>
      <c r="Q27" s="73">
        <f t="shared" si="10"/>
        <v>0</v>
      </c>
      <c r="R27" s="106"/>
      <c r="S27" s="64"/>
      <c r="T27" s="73">
        <f t="shared" si="12"/>
        <v>0</v>
      </c>
    </row>
    <row r="28" spans="1:20" s="66" customFormat="1" ht="68.25" hidden="1" customHeight="1" x14ac:dyDescent="0.25">
      <c r="A28" s="70" t="s">
        <v>429</v>
      </c>
      <c r="B28" s="86" t="s">
        <v>430</v>
      </c>
      <c r="C28" s="67"/>
      <c r="D28" s="67"/>
      <c r="E28" s="75">
        <f t="shared" si="4"/>
        <v>0</v>
      </c>
      <c r="F28" s="67"/>
      <c r="G28" s="75">
        <f t="shared" si="5"/>
        <v>0</v>
      </c>
      <c r="H28" s="67"/>
      <c r="I28" s="75">
        <f t="shared" si="6"/>
        <v>0</v>
      </c>
      <c r="J28" s="67"/>
      <c r="K28" s="75">
        <f t="shared" si="7"/>
        <v>0</v>
      </c>
      <c r="L28" s="67"/>
      <c r="M28" s="67"/>
      <c r="N28" s="75">
        <f t="shared" si="8"/>
        <v>0</v>
      </c>
      <c r="O28" s="75"/>
      <c r="P28" s="64"/>
      <c r="Q28" s="73">
        <f t="shared" si="10"/>
        <v>0</v>
      </c>
      <c r="R28" s="106"/>
      <c r="S28" s="64"/>
      <c r="T28" s="73">
        <f t="shared" si="12"/>
        <v>0</v>
      </c>
    </row>
    <row r="29" spans="1:20" s="66" customFormat="1" ht="21.75" customHeight="1" x14ac:dyDescent="0.25">
      <c r="A29" s="70" t="s">
        <v>431</v>
      </c>
      <c r="B29" s="86" t="s">
        <v>432</v>
      </c>
      <c r="C29" s="67">
        <f>SUM(C30:C31)</f>
        <v>2336000</v>
      </c>
      <c r="D29" s="67">
        <f>SUM(D30:D31)</f>
        <v>0</v>
      </c>
      <c r="E29" s="75">
        <f t="shared" si="4"/>
        <v>2336000</v>
      </c>
      <c r="F29" s="67">
        <f>SUM(F30:F31)</f>
        <v>400000</v>
      </c>
      <c r="G29" s="75">
        <f t="shared" si="5"/>
        <v>2736000</v>
      </c>
      <c r="H29" s="67">
        <f>SUM(H30:H31)</f>
        <v>0</v>
      </c>
      <c r="I29" s="75">
        <f t="shared" si="6"/>
        <v>2736000</v>
      </c>
      <c r="J29" s="67">
        <f>SUM(J30:J31)</f>
        <v>398000</v>
      </c>
      <c r="K29" s="75">
        <f t="shared" si="7"/>
        <v>3134000</v>
      </c>
      <c r="L29" s="67">
        <f>SUM(L30:L31)</f>
        <v>26000</v>
      </c>
      <c r="M29" s="67">
        <f>SUM(M30:M31)</f>
        <v>0</v>
      </c>
      <c r="N29" s="75">
        <f t="shared" si="8"/>
        <v>3160000</v>
      </c>
      <c r="O29" s="67">
        <f>SUM(O30:O31)</f>
        <v>2486000</v>
      </c>
      <c r="P29" s="64"/>
      <c r="Q29" s="73">
        <f t="shared" si="10"/>
        <v>2486000</v>
      </c>
      <c r="R29" s="67">
        <f>SUM(R30:R31)</f>
        <v>2642000</v>
      </c>
      <c r="S29" s="64"/>
      <c r="T29" s="73">
        <f t="shared" si="12"/>
        <v>2642000</v>
      </c>
    </row>
    <row r="30" spans="1:20" s="66" customFormat="1" ht="26.25" customHeight="1" x14ac:dyDescent="0.25">
      <c r="A30" s="70" t="s">
        <v>433</v>
      </c>
      <c r="B30" s="86" t="s">
        <v>432</v>
      </c>
      <c r="C30" s="67">
        <v>2336000</v>
      </c>
      <c r="D30" s="67"/>
      <c r="E30" s="75">
        <f t="shared" si="4"/>
        <v>2336000</v>
      </c>
      <c r="F30" s="67">
        <v>400000</v>
      </c>
      <c r="G30" s="75">
        <f t="shared" si="5"/>
        <v>2736000</v>
      </c>
      <c r="H30" s="67"/>
      <c r="I30" s="75">
        <f t="shared" si="6"/>
        <v>2736000</v>
      </c>
      <c r="J30" s="67">
        <v>398000</v>
      </c>
      <c r="K30" s="75">
        <f t="shared" si="7"/>
        <v>3134000</v>
      </c>
      <c r="L30" s="67">
        <v>26000</v>
      </c>
      <c r="M30" s="67"/>
      <c r="N30" s="75">
        <f t="shared" si="8"/>
        <v>3160000</v>
      </c>
      <c r="O30" s="75">
        <v>2486000</v>
      </c>
      <c r="P30" s="64"/>
      <c r="Q30" s="73">
        <f t="shared" si="10"/>
        <v>2486000</v>
      </c>
      <c r="R30" s="106">
        <v>2642000</v>
      </c>
      <c r="S30" s="64"/>
      <c r="T30" s="73">
        <f t="shared" si="12"/>
        <v>2642000</v>
      </c>
    </row>
    <row r="31" spans="1:20" s="66" customFormat="1" ht="80.25" hidden="1" customHeight="1" x14ac:dyDescent="0.25">
      <c r="A31" s="70" t="s">
        <v>434</v>
      </c>
      <c r="B31" s="86" t="s">
        <v>435</v>
      </c>
      <c r="C31" s="67"/>
      <c r="D31" s="67"/>
      <c r="E31" s="75">
        <f t="shared" si="4"/>
        <v>0</v>
      </c>
      <c r="F31" s="67"/>
      <c r="G31" s="75">
        <f t="shared" si="5"/>
        <v>0</v>
      </c>
      <c r="H31" s="67"/>
      <c r="I31" s="75">
        <f t="shared" si="6"/>
        <v>0</v>
      </c>
      <c r="J31" s="67"/>
      <c r="K31" s="75">
        <f t="shared" si="7"/>
        <v>0</v>
      </c>
      <c r="L31" s="67"/>
      <c r="M31" s="67"/>
      <c r="N31" s="75">
        <f t="shared" si="8"/>
        <v>0</v>
      </c>
      <c r="O31" s="75"/>
      <c r="P31" s="64"/>
      <c r="Q31" s="73">
        <f t="shared" si="10"/>
        <v>0</v>
      </c>
      <c r="R31" s="106"/>
      <c r="S31" s="64"/>
      <c r="T31" s="73">
        <f t="shared" si="12"/>
        <v>0</v>
      </c>
    </row>
    <row r="32" spans="1:20" s="66" customFormat="1" ht="27" customHeight="1" x14ac:dyDescent="0.25">
      <c r="A32" s="70" t="s">
        <v>436</v>
      </c>
      <c r="B32" s="86" t="s">
        <v>437</v>
      </c>
      <c r="C32" s="67">
        <f>SUM(C33)</f>
        <v>4682000</v>
      </c>
      <c r="D32" s="67">
        <f>SUM(D33)</f>
        <v>0</v>
      </c>
      <c r="E32" s="75">
        <f t="shared" si="4"/>
        <v>4682000</v>
      </c>
      <c r="F32" s="67">
        <f>SUM(F33)</f>
        <v>0</v>
      </c>
      <c r="G32" s="75">
        <f t="shared" si="5"/>
        <v>4682000</v>
      </c>
      <c r="H32" s="67">
        <f>SUM(H33)</f>
        <v>0</v>
      </c>
      <c r="I32" s="75">
        <f t="shared" si="6"/>
        <v>4682000</v>
      </c>
      <c r="J32" s="67">
        <f>SUM(J33)</f>
        <v>0</v>
      </c>
      <c r="K32" s="75">
        <f t="shared" si="7"/>
        <v>4682000</v>
      </c>
      <c r="L32" s="67">
        <f>SUM(L33)</f>
        <v>0</v>
      </c>
      <c r="M32" s="67">
        <f>SUM(M33)</f>
        <v>-350000</v>
      </c>
      <c r="N32" s="75">
        <f t="shared" si="8"/>
        <v>4332000</v>
      </c>
      <c r="O32" s="67">
        <f>SUM(O33)</f>
        <v>4977000</v>
      </c>
      <c r="P32" s="64"/>
      <c r="Q32" s="73">
        <f t="shared" si="10"/>
        <v>4977000</v>
      </c>
      <c r="R32" s="67">
        <f>SUM(R33)</f>
        <v>5305000</v>
      </c>
      <c r="S32" s="64"/>
      <c r="T32" s="73">
        <f t="shared" si="12"/>
        <v>5305000</v>
      </c>
    </row>
    <row r="33" spans="1:20" s="66" customFormat="1" ht="36" customHeight="1" x14ac:dyDescent="0.25">
      <c r="A33" s="70" t="s">
        <v>438</v>
      </c>
      <c r="B33" s="86" t="s">
        <v>600</v>
      </c>
      <c r="C33" s="67">
        <v>4682000</v>
      </c>
      <c r="D33" s="67"/>
      <c r="E33" s="75">
        <f t="shared" si="4"/>
        <v>4682000</v>
      </c>
      <c r="F33" s="67"/>
      <c r="G33" s="75">
        <f t="shared" si="5"/>
        <v>4682000</v>
      </c>
      <c r="H33" s="67"/>
      <c r="I33" s="75">
        <f t="shared" si="6"/>
        <v>4682000</v>
      </c>
      <c r="J33" s="67"/>
      <c r="K33" s="75">
        <f t="shared" si="7"/>
        <v>4682000</v>
      </c>
      <c r="L33" s="67"/>
      <c r="M33" s="67">
        <v>-350000</v>
      </c>
      <c r="N33" s="75">
        <f t="shared" si="8"/>
        <v>4332000</v>
      </c>
      <c r="O33" s="75">
        <v>4977000</v>
      </c>
      <c r="P33" s="64"/>
      <c r="Q33" s="73">
        <f t="shared" si="10"/>
        <v>4977000</v>
      </c>
      <c r="R33" s="106">
        <v>5305000</v>
      </c>
      <c r="S33" s="64"/>
      <c r="T33" s="73">
        <f t="shared" si="12"/>
        <v>5305000</v>
      </c>
    </row>
    <row r="34" spans="1:20" s="66" customFormat="1" ht="19.5" customHeight="1" x14ac:dyDescent="0.25">
      <c r="A34" s="70" t="s">
        <v>439</v>
      </c>
      <c r="B34" s="86" t="s">
        <v>440</v>
      </c>
      <c r="C34" s="67">
        <f>SUM(C35+C37)</f>
        <v>3755000</v>
      </c>
      <c r="D34" s="67">
        <f>SUM(D35+D37)</f>
        <v>0</v>
      </c>
      <c r="E34" s="75">
        <f t="shared" si="4"/>
        <v>3755000</v>
      </c>
      <c r="F34" s="67"/>
      <c r="G34" s="75">
        <f t="shared" si="5"/>
        <v>3755000</v>
      </c>
      <c r="H34" s="67"/>
      <c r="I34" s="75">
        <f t="shared" si="6"/>
        <v>3755000</v>
      </c>
      <c r="J34" s="67"/>
      <c r="K34" s="75">
        <f t="shared" si="7"/>
        <v>3755000</v>
      </c>
      <c r="L34" s="67">
        <f>L35+L37</f>
        <v>1000000</v>
      </c>
      <c r="M34" s="67">
        <f>M35+M37</f>
        <v>350000</v>
      </c>
      <c r="N34" s="75">
        <f t="shared" si="8"/>
        <v>5105000</v>
      </c>
      <c r="O34" s="67">
        <f>SUM(O35+O37)</f>
        <v>3853000</v>
      </c>
      <c r="P34" s="64"/>
      <c r="Q34" s="73">
        <f t="shared" si="10"/>
        <v>3853000</v>
      </c>
      <c r="R34" s="67">
        <f>SUM(R35+R37)</f>
        <v>3953000</v>
      </c>
      <c r="S34" s="64"/>
      <c r="T34" s="73">
        <f t="shared" si="12"/>
        <v>3953000</v>
      </c>
    </row>
    <row r="35" spans="1:20" s="66" customFormat="1" ht="16.5" customHeight="1" x14ac:dyDescent="0.25">
      <c r="A35" s="70" t="s">
        <v>441</v>
      </c>
      <c r="B35" s="86" t="s">
        <v>601</v>
      </c>
      <c r="C35" s="67">
        <f>SUM(C36)</f>
        <v>3750000</v>
      </c>
      <c r="D35" s="67">
        <f>SUM(D36)</f>
        <v>0</v>
      </c>
      <c r="E35" s="75">
        <f t="shared" si="4"/>
        <v>3750000</v>
      </c>
      <c r="F35" s="67"/>
      <c r="G35" s="75">
        <f t="shared" si="5"/>
        <v>3750000</v>
      </c>
      <c r="H35" s="67"/>
      <c r="I35" s="75">
        <f t="shared" si="6"/>
        <v>3750000</v>
      </c>
      <c r="J35" s="67"/>
      <c r="K35" s="75">
        <f t="shared" si="7"/>
        <v>3750000</v>
      </c>
      <c r="L35" s="67">
        <f>L36</f>
        <v>1005000</v>
      </c>
      <c r="M35" s="67">
        <f>M36</f>
        <v>350000</v>
      </c>
      <c r="N35" s="75">
        <f t="shared" si="8"/>
        <v>5105000</v>
      </c>
      <c r="O35" s="67">
        <f>SUM(O36)</f>
        <v>3848000</v>
      </c>
      <c r="P35" s="64"/>
      <c r="Q35" s="73">
        <f t="shared" si="10"/>
        <v>3848000</v>
      </c>
      <c r="R35" s="67">
        <f>SUM(R36)</f>
        <v>3948000</v>
      </c>
      <c r="S35" s="64"/>
      <c r="T35" s="73">
        <f t="shared" si="12"/>
        <v>3948000</v>
      </c>
    </row>
    <row r="36" spans="1:20" s="66" customFormat="1" ht="38.25" customHeight="1" x14ac:dyDescent="0.25">
      <c r="A36" s="70" t="s">
        <v>442</v>
      </c>
      <c r="B36" s="86" t="s">
        <v>602</v>
      </c>
      <c r="C36" s="67">
        <v>3750000</v>
      </c>
      <c r="D36" s="67"/>
      <c r="E36" s="75">
        <f t="shared" si="4"/>
        <v>3750000</v>
      </c>
      <c r="F36" s="75"/>
      <c r="G36" s="75">
        <f t="shared" si="5"/>
        <v>3750000</v>
      </c>
      <c r="H36" s="75"/>
      <c r="I36" s="75">
        <f t="shared" si="6"/>
        <v>3750000</v>
      </c>
      <c r="J36" s="75"/>
      <c r="K36" s="75">
        <f t="shared" si="7"/>
        <v>3750000</v>
      </c>
      <c r="L36" s="75">
        <v>1005000</v>
      </c>
      <c r="M36" s="75">
        <v>350000</v>
      </c>
      <c r="N36" s="75">
        <f t="shared" si="8"/>
        <v>5105000</v>
      </c>
      <c r="O36" s="75">
        <v>3848000</v>
      </c>
      <c r="P36" s="64"/>
      <c r="Q36" s="73">
        <f t="shared" si="10"/>
        <v>3848000</v>
      </c>
      <c r="R36" s="106">
        <v>3948000</v>
      </c>
      <c r="S36" s="64"/>
      <c r="T36" s="73">
        <f t="shared" si="12"/>
        <v>3948000</v>
      </c>
    </row>
    <row r="37" spans="1:20" s="66" customFormat="1" ht="27" customHeight="1" x14ac:dyDescent="0.25">
      <c r="A37" s="68" t="s">
        <v>443</v>
      </c>
      <c r="B37" s="89" t="s">
        <v>444</v>
      </c>
      <c r="C37" s="67">
        <v>5000</v>
      </c>
      <c r="D37" s="67">
        <f>D38</f>
        <v>0</v>
      </c>
      <c r="E37" s="75">
        <f t="shared" si="4"/>
        <v>5000</v>
      </c>
      <c r="F37" s="67"/>
      <c r="G37" s="75">
        <f t="shared" si="5"/>
        <v>5000</v>
      </c>
      <c r="H37" s="67"/>
      <c r="I37" s="75">
        <f t="shared" si="6"/>
        <v>5000</v>
      </c>
      <c r="J37" s="67"/>
      <c r="K37" s="75">
        <f t="shared" si="7"/>
        <v>5000</v>
      </c>
      <c r="L37" s="67">
        <f>L38</f>
        <v>-5000</v>
      </c>
      <c r="M37" s="67">
        <f>M38</f>
        <v>0</v>
      </c>
      <c r="N37" s="75">
        <f t="shared" si="8"/>
        <v>0</v>
      </c>
      <c r="O37" s="67">
        <f>SUM(O38)</f>
        <v>5000</v>
      </c>
      <c r="P37" s="64"/>
      <c r="Q37" s="73">
        <f t="shared" si="10"/>
        <v>5000</v>
      </c>
      <c r="R37" s="67">
        <f>SUM(R38)</f>
        <v>5000</v>
      </c>
      <c r="S37" s="64"/>
      <c r="T37" s="73">
        <f t="shared" si="12"/>
        <v>5000</v>
      </c>
    </row>
    <row r="38" spans="1:20" s="66" customFormat="1" ht="19.5" customHeight="1" x14ac:dyDescent="0.25">
      <c r="A38" s="68" t="s">
        <v>445</v>
      </c>
      <c r="B38" s="89" t="s">
        <v>446</v>
      </c>
      <c r="C38" s="67">
        <v>5000</v>
      </c>
      <c r="D38" s="67"/>
      <c r="E38" s="75">
        <f t="shared" ref="E38:E69" si="21">C38+D38</f>
        <v>5000</v>
      </c>
      <c r="F38" s="67"/>
      <c r="G38" s="75">
        <f t="shared" ref="G38:G69" si="22">E38+F38</f>
        <v>5000</v>
      </c>
      <c r="H38" s="67"/>
      <c r="I38" s="75">
        <f t="shared" ref="I38:I69" si="23">G38+H38</f>
        <v>5000</v>
      </c>
      <c r="J38" s="67"/>
      <c r="K38" s="75">
        <f t="shared" ref="K38:K69" si="24">I38+J38</f>
        <v>5000</v>
      </c>
      <c r="L38" s="67">
        <v>-5000</v>
      </c>
      <c r="M38" s="67"/>
      <c r="N38" s="75">
        <f t="shared" si="8"/>
        <v>0</v>
      </c>
      <c r="O38" s="67">
        <v>5000</v>
      </c>
      <c r="P38" s="64"/>
      <c r="Q38" s="73">
        <f t="shared" si="10"/>
        <v>5000</v>
      </c>
      <c r="R38" s="106">
        <v>5000</v>
      </c>
      <c r="S38" s="64"/>
      <c r="T38" s="73">
        <f t="shared" si="12"/>
        <v>5000</v>
      </c>
    </row>
    <row r="39" spans="1:20" s="66" customFormat="1" ht="37.5" hidden="1" customHeight="1" x14ac:dyDescent="0.25">
      <c r="A39" s="70" t="s">
        <v>603</v>
      </c>
      <c r="B39" s="86" t="s">
        <v>604</v>
      </c>
      <c r="C39" s="67">
        <f>SUM(C40+C42)</f>
        <v>0</v>
      </c>
      <c r="D39" s="67">
        <f>SUM(D40+D42)</f>
        <v>0</v>
      </c>
      <c r="E39" s="75">
        <f t="shared" si="21"/>
        <v>0</v>
      </c>
      <c r="F39" s="67"/>
      <c r="G39" s="75">
        <f t="shared" si="22"/>
        <v>0</v>
      </c>
      <c r="H39" s="67"/>
      <c r="I39" s="75">
        <f t="shared" si="23"/>
        <v>0</v>
      </c>
      <c r="J39" s="67"/>
      <c r="K39" s="75">
        <f t="shared" si="24"/>
        <v>0</v>
      </c>
      <c r="L39" s="67"/>
      <c r="M39" s="67"/>
      <c r="N39" s="75">
        <f t="shared" si="8"/>
        <v>0</v>
      </c>
      <c r="O39" s="67">
        <f>SUM(O40+O42)</f>
        <v>0</v>
      </c>
      <c r="P39" s="64"/>
      <c r="Q39" s="73">
        <f t="shared" si="10"/>
        <v>0</v>
      </c>
      <c r="R39" s="106"/>
      <c r="S39" s="64"/>
      <c r="T39" s="73">
        <f t="shared" si="12"/>
        <v>0</v>
      </c>
    </row>
    <row r="40" spans="1:20" s="66" customFormat="1" ht="66" hidden="1" customHeight="1" x14ac:dyDescent="0.25">
      <c r="A40" s="70" t="s">
        <v>605</v>
      </c>
      <c r="B40" s="86" t="s">
        <v>606</v>
      </c>
      <c r="C40" s="67">
        <f>SUM(C41)</f>
        <v>0</v>
      </c>
      <c r="D40" s="67">
        <f>SUM(D41)</f>
        <v>0</v>
      </c>
      <c r="E40" s="75">
        <f t="shared" si="21"/>
        <v>0</v>
      </c>
      <c r="F40" s="67"/>
      <c r="G40" s="75">
        <f t="shared" si="22"/>
        <v>0</v>
      </c>
      <c r="H40" s="67"/>
      <c r="I40" s="75">
        <f t="shared" si="23"/>
        <v>0</v>
      </c>
      <c r="J40" s="67"/>
      <c r="K40" s="75">
        <f t="shared" si="24"/>
        <v>0</v>
      </c>
      <c r="L40" s="67"/>
      <c r="M40" s="67"/>
      <c r="N40" s="75">
        <f t="shared" si="8"/>
        <v>0</v>
      </c>
      <c r="O40" s="67">
        <f>SUM(O41)</f>
        <v>0</v>
      </c>
      <c r="P40" s="64"/>
      <c r="Q40" s="73">
        <f t="shared" si="10"/>
        <v>0</v>
      </c>
      <c r="R40" s="106"/>
      <c r="S40" s="64"/>
      <c r="T40" s="73">
        <f t="shared" si="12"/>
        <v>0</v>
      </c>
    </row>
    <row r="41" spans="1:20" s="66" customFormat="1" ht="51" hidden="1" customHeight="1" x14ac:dyDescent="0.25">
      <c r="A41" s="70" t="s">
        <v>607</v>
      </c>
      <c r="B41" s="86" t="s">
        <v>608</v>
      </c>
      <c r="C41" s="67"/>
      <c r="D41" s="67"/>
      <c r="E41" s="75">
        <f t="shared" si="21"/>
        <v>0</v>
      </c>
      <c r="F41" s="75"/>
      <c r="G41" s="75">
        <f t="shared" si="22"/>
        <v>0</v>
      </c>
      <c r="H41" s="75"/>
      <c r="I41" s="75">
        <f t="shared" si="23"/>
        <v>0</v>
      </c>
      <c r="J41" s="75"/>
      <c r="K41" s="75">
        <f t="shared" si="24"/>
        <v>0</v>
      </c>
      <c r="L41" s="75"/>
      <c r="M41" s="75"/>
      <c r="N41" s="75">
        <f t="shared" si="8"/>
        <v>0</v>
      </c>
      <c r="O41" s="75"/>
      <c r="P41" s="64"/>
      <c r="Q41" s="73">
        <f t="shared" si="10"/>
        <v>0</v>
      </c>
      <c r="R41" s="106"/>
      <c r="S41" s="64"/>
      <c r="T41" s="73">
        <f t="shared" si="12"/>
        <v>0</v>
      </c>
    </row>
    <row r="42" spans="1:20" s="66" customFormat="1" ht="84.75" hidden="1" customHeight="1" x14ac:dyDescent="0.2">
      <c r="A42" s="90" t="s">
        <v>609</v>
      </c>
      <c r="B42" s="87" t="s">
        <v>610</v>
      </c>
      <c r="C42" s="67">
        <f>SUM(C43+C45)</f>
        <v>0</v>
      </c>
      <c r="D42" s="67">
        <f>SUM(D43+D45)</f>
        <v>0</v>
      </c>
      <c r="E42" s="75">
        <f t="shared" si="21"/>
        <v>0</v>
      </c>
      <c r="F42" s="67"/>
      <c r="G42" s="75">
        <f t="shared" si="22"/>
        <v>0</v>
      </c>
      <c r="H42" s="67"/>
      <c r="I42" s="75">
        <f t="shared" si="23"/>
        <v>0</v>
      </c>
      <c r="J42" s="67"/>
      <c r="K42" s="75">
        <f t="shared" si="24"/>
        <v>0</v>
      </c>
      <c r="L42" s="67"/>
      <c r="M42" s="67"/>
      <c r="N42" s="75">
        <f t="shared" si="8"/>
        <v>0</v>
      </c>
      <c r="O42" s="67">
        <f>SUM(O43+O45)</f>
        <v>0</v>
      </c>
      <c r="P42" s="64"/>
      <c r="Q42" s="73">
        <f t="shared" si="10"/>
        <v>0</v>
      </c>
      <c r="R42" s="106"/>
      <c r="S42" s="64"/>
      <c r="T42" s="73">
        <f t="shared" si="12"/>
        <v>0</v>
      </c>
    </row>
    <row r="43" spans="1:20" s="66" customFormat="1" ht="74.25" hidden="1" customHeight="1" x14ac:dyDescent="0.2">
      <c r="A43" s="90" t="s">
        <v>611</v>
      </c>
      <c r="B43" s="87" t="s">
        <v>612</v>
      </c>
      <c r="C43" s="67">
        <f>SUM(C44)</f>
        <v>0</v>
      </c>
      <c r="D43" s="67">
        <f>SUM(D44)</f>
        <v>0</v>
      </c>
      <c r="E43" s="75">
        <f t="shared" si="21"/>
        <v>0</v>
      </c>
      <c r="F43" s="67"/>
      <c r="G43" s="75">
        <f t="shared" si="22"/>
        <v>0</v>
      </c>
      <c r="H43" s="67"/>
      <c r="I43" s="75">
        <f t="shared" si="23"/>
        <v>0</v>
      </c>
      <c r="J43" s="67"/>
      <c r="K43" s="75">
        <f t="shared" si="24"/>
        <v>0</v>
      </c>
      <c r="L43" s="67"/>
      <c r="M43" s="67"/>
      <c r="N43" s="75">
        <f t="shared" si="8"/>
        <v>0</v>
      </c>
      <c r="O43" s="67">
        <f>SUM(O44)</f>
        <v>0</v>
      </c>
      <c r="P43" s="64"/>
      <c r="Q43" s="73">
        <f t="shared" si="10"/>
        <v>0</v>
      </c>
      <c r="R43" s="106"/>
      <c r="S43" s="64"/>
      <c r="T43" s="73">
        <f t="shared" si="12"/>
        <v>0</v>
      </c>
    </row>
    <row r="44" spans="1:20" s="66" customFormat="1" ht="32.25" hidden="1" customHeight="1" x14ac:dyDescent="0.2">
      <c r="A44" s="90" t="s">
        <v>613</v>
      </c>
      <c r="B44" s="91" t="s">
        <v>614</v>
      </c>
      <c r="C44" s="67"/>
      <c r="D44" s="67"/>
      <c r="E44" s="75">
        <f t="shared" si="21"/>
        <v>0</v>
      </c>
      <c r="F44" s="67"/>
      <c r="G44" s="75">
        <f t="shared" si="22"/>
        <v>0</v>
      </c>
      <c r="H44" s="67"/>
      <c r="I44" s="75">
        <f t="shared" si="23"/>
        <v>0</v>
      </c>
      <c r="J44" s="67"/>
      <c r="K44" s="75">
        <f t="shared" si="24"/>
        <v>0</v>
      </c>
      <c r="L44" s="67"/>
      <c r="M44" s="67"/>
      <c r="N44" s="75">
        <f t="shared" si="8"/>
        <v>0</v>
      </c>
      <c r="O44" s="67"/>
      <c r="P44" s="64"/>
      <c r="Q44" s="73">
        <f t="shared" si="10"/>
        <v>0</v>
      </c>
      <c r="R44" s="106"/>
      <c r="S44" s="64"/>
      <c r="T44" s="73">
        <f t="shared" si="12"/>
        <v>0</v>
      </c>
    </row>
    <row r="45" spans="1:20" s="66" customFormat="1" ht="39" hidden="1" customHeight="1" x14ac:dyDescent="0.2">
      <c r="A45" s="90" t="s">
        <v>615</v>
      </c>
      <c r="B45" s="91" t="s">
        <v>616</v>
      </c>
      <c r="C45" s="67">
        <f>SUM(C46)</f>
        <v>0</v>
      </c>
      <c r="D45" s="67">
        <f>SUM(D46)</f>
        <v>0</v>
      </c>
      <c r="E45" s="75">
        <f t="shared" si="21"/>
        <v>0</v>
      </c>
      <c r="F45" s="67"/>
      <c r="G45" s="75">
        <f t="shared" si="22"/>
        <v>0</v>
      </c>
      <c r="H45" s="67"/>
      <c r="I45" s="75">
        <f t="shared" si="23"/>
        <v>0</v>
      </c>
      <c r="J45" s="67"/>
      <c r="K45" s="75">
        <f t="shared" si="24"/>
        <v>0</v>
      </c>
      <c r="L45" s="67"/>
      <c r="M45" s="67"/>
      <c r="N45" s="75">
        <f t="shared" si="8"/>
        <v>0</v>
      </c>
      <c r="O45" s="67">
        <f>SUM(O46)</f>
        <v>0</v>
      </c>
      <c r="P45" s="64"/>
      <c r="Q45" s="73">
        <f t="shared" si="10"/>
        <v>0</v>
      </c>
      <c r="R45" s="106"/>
      <c r="S45" s="64"/>
      <c r="T45" s="73">
        <f t="shared" si="12"/>
        <v>0</v>
      </c>
    </row>
    <row r="46" spans="1:20" s="66" customFormat="1" ht="111.75" hidden="1" customHeight="1" x14ac:dyDescent="0.2">
      <c r="A46" s="92" t="s">
        <v>617</v>
      </c>
      <c r="B46" s="93" t="s">
        <v>618</v>
      </c>
      <c r="C46" s="67"/>
      <c r="D46" s="67"/>
      <c r="E46" s="75">
        <f t="shared" si="21"/>
        <v>0</v>
      </c>
      <c r="F46" s="67"/>
      <c r="G46" s="75">
        <f t="shared" si="22"/>
        <v>0</v>
      </c>
      <c r="H46" s="67"/>
      <c r="I46" s="75">
        <f t="shared" si="23"/>
        <v>0</v>
      </c>
      <c r="J46" s="67"/>
      <c r="K46" s="75">
        <f t="shared" si="24"/>
        <v>0</v>
      </c>
      <c r="L46" s="67"/>
      <c r="M46" s="67"/>
      <c r="N46" s="75">
        <f t="shared" si="8"/>
        <v>0</v>
      </c>
      <c r="O46" s="67"/>
      <c r="P46" s="64"/>
      <c r="Q46" s="73">
        <f t="shared" si="10"/>
        <v>0</v>
      </c>
      <c r="R46" s="106"/>
      <c r="S46" s="64"/>
      <c r="T46" s="73">
        <f t="shared" si="12"/>
        <v>0</v>
      </c>
    </row>
    <row r="47" spans="1:20" s="66" customFormat="1" ht="33" customHeight="1" x14ac:dyDescent="0.25">
      <c r="A47" s="70" t="s">
        <v>447</v>
      </c>
      <c r="B47" s="86" t="s">
        <v>448</v>
      </c>
      <c r="C47" s="67">
        <f>C48+C56</f>
        <v>8893000</v>
      </c>
      <c r="D47" s="67">
        <f>D48+D56</f>
        <v>0</v>
      </c>
      <c r="E47" s="75">
        <f t="shared" si="21"/>
        <v>8893000</v>
      </c>
      <c r="F47" s="67">
        <f>F48+F56</f>
        <v>201000</v>
      </c>
      <c r="G47" s="75">
        <f t="shared" si="22"/>
        <v>9094000</v>
      </c>
      <c r="H47" s="67">
        <f>H48+H56</f>
        <v>0</v>
      </c>
      <c r="I47" s="75">
        <f t="shared" si="23"/>
        <v>9094000</v>
      </c>
      <c r="J47" s="67">
        <f>J48+J56</f>
        <v>0</v>
      </c>
      <c r="K47" s="75">
        <f t="shared" si="24"/>
        <v>9094000</v>
      </c>
      <c r="L47" s="67">
        <f>L48+L56</f>
        <v>-1256200</v>
      </c>
      <c r="M47" s="67">
        <f>M48+M56</f>
        <v>0</v>
      </c>
      <c r="N47" s="75">
        <f t="shared" si="8"/>
        <v>7837800</v>
      </c>
      <c r="O47" s="67">
        <f>O48+O56</f>
        <v>8783000</v>
      </c>
      <c r="P47" s="64"/>
      <c r="Q47" s="73">
        <f t="shared" si="10"/>
        <v>8783000</v>
      </c>
      <c r="R47" s="67">
        <f>R48+R56</f>
        <v>8809000</v>
      </c>
      <c r="S47" s="64"/>
      <c r="T47" s="73">
        <f t="shared" si="12"/>
        <v>8809000</v>
      </c>
    </row>
    <row r="48" spans="1:20" s="66" customFormat="1" ht="54.75" customHeight="1" x14ac:dyDescent="0.25">
      <c r="A48" s="70" t="s">
        <v>449</v>
      </c>
      <c r="B48" s="86" t="s">
        <v>619</v>
      </c>
      <c r="C48" s="67">
        <f>C49+C52</f>
        <v>8503000</v>
      </c>
      <c r="D48" s="67">
        <f>D49+D52</f>
        <v>0</v>
      </c>
      <c r="E48" s="75">
        <f t="shared" si="21"/>
        <v>8503000</v>
      </c>
      <c r="F48" s="67">
        <f>F49+F52</f>
        <v>41000</v>
      </c>
      <c r="G48" s="75">
        <f t="shared" si="22"/>
        <v>8544000</v>
      </c>
      <c r="H48" s="67">
        <f>H49+H52</f>
        <v>0</v>
      </c>
      <c r="I48" s="75">
        <f t="shared" si="23"/>
        <v>8544000</v>
      </c>
      <c r="J48" s="67">
        <f>J49+J52</f>
        <v>0</v>
      </c>
      <c r="K48" s="75">
        <f t="shared" si="24"/>
        <v>8544000</v>
      </c>
      <c r="L48" s="67">
        <f>L49+L52</f>
        <v>-1134350</v>
      </c>
      <c r="M48" s="67">
        <f>M49+M52</f>
        <v>0</v>
      </c>
      <c r="N48" s="75">
        <f t="shared" si="8"/>
        <v>7409650</v>
      </c>
      <c r="O48" s="67">
        <f t="shared" ref="O48" si="25">O49+O52</f>
        <v>8588000</v>
      </c>
      <c r="P48" s="64"/>
      <c r="Q48" s="73">
        <f t="shared" si="10"/>
        <v>8588000</v>
      </c>
      <c r="R48" s="67">
        <f t="shared" ref="R48" si="26">R49+R52</f>
        <v>8671000</v>
      </c>
      <c r="S48" s="64"/>
      <c r="T48" s="73">
        <f t="shared" si="12"/>
        <v>8671000</v>
      </c>
    </row>
    <row r="49" spans="1:20" s="66" customFormat="1" ht="39" customHeight="1" x14ac:dyDescent="0.25">
      <c r="A49" s="70" t="s">
        <v>450</v>
      </c>
      <c r="B49" s="86" t="s">
        <v>620</v>
      </c>
      <c r="C49" s="67">
        <f>C50+C51</f>
        <v>8502000</v>
      </c>
      <c r="D49" s="67">
        <f>D50+D51</f>
        <v>0</v>
      </c>
      <c r="E49" s="75">
        <f t="shared" si="21"/>
        <v>8502000</v>
      </c>
      <c r="F49" s="67">
        <f>F50+F51</f>
        <v>0</v>
      </c>
      <c r="G49" s="75">
        <f t="shared" si="22"/>
        <v>8502000</v>
      </c>
      <c r="H49" s="67">
        <f>H50+H51</f>
        <v>0</v>
      </c>
      <c r="I49" s="75">
        <f t="shared" si="23"/>
        <v>8502000</v>
      </c>
      <c r="J49" s="67">
        <f>J50+J51</f>
        <v>0</v>
      </c>
      <c r="K49" s="75">
        <f t="shared" si="24"/>
        <v>8502000</v>
      </c>
      <c r="L49" s="67">
        <f>L50+L51</f>
        <v>-1220500</v>
      </c>
      <c r="M49" s="67">
        <f>M50+M51</f>
        <v>0</v>
      </c>
      <c r="N49" s="75">
        <f t="shared" si="8"/>
        <v>7281500</v>
      </c>
      <c r="O49" s="67">
        <f t="shared" ref="O49" si="27">O50+O51</f>
        <v>8587000</v>
      </c>
      <c r="P49" s="64"/>
      <c r="Q49" s="73">
        <f t="shared" si="10"/>
        <v>8587000</v>
      </c>
      <c r="R49" s="67">
        <f t="shared" ref="R49" si="28">R50+R51</f>
        <v>8670000</v>
      </c>
      <c r="S49" s="64"/>
      <c r="T49" s="73">
        <f t="shared" si="12"/>
        <v>8670000</v>
      </c>
    </row>
    <row r="50" spans="1:20" s="66" customFormat="1" ht="61.5" customHeight="1" x14ac:dyDescent="0.25">
      <c r="A50" s="70" t="s">
        <v>451</v>
      </c>
      <c r="B50" s="86" t="s">
        <v>452</v>
      </c>
      <c r="C50" s="67">
        <v>5917000</v>
      </c>
      <c r="D50" s="67"/>
      <c r="E50" s="75">
        <f t="shared" si="21"/>
        <v>5917000</v>
      </c>
      <c r="F50" s="67"/>
      <c r="G50" s="75">
        <f t="shared" si="22"/>
        <v>5917000</v>
      </c>
      <c r="H50" s="67"/>
      <c r="I50" s="75">
        <f t="shared" si="23"/>
        <v>5917000</v>
      </c>
      <c r="J50" s="67"/>
      <c r="K50" s="75">
        <f t="shared" si="24"/>
        <v>5917000</v>
      </c>
      <c r="L50" s="67">
        <v>-1300500</v>
      </c>
      <c r="M50" s="67">
        <v>-350000</v>
      </c>
      <c r="N50" s="75">
        <f t="shared" si="8"/>
        <v>4266500</v>
      </c>
      <c r="O50" s="67">
        <v>5984000</v>
      </c>
      <c r="P50" s="64"/>
      <c r="Q50" s="73">
        <f t="shared" si="10"/>
        <v>5984000</v>
      </c>
      <c r="R50" s="67">
        <v>6028000</v>
      </c>
      <c r="S50" s="64"/>
      <c r="T50" s="73">
        <f t="shared" si="12"/>
        <v>6028000</v>
      </c>
    </row>
    <row r="51" spans="1:20" s="66" customFormat="1" ht="42" customHeight="1" x14ac:dyDescent="0.25">
      <c r="A51" s="70" t="s">
        <v>453</v>
      </c>
      <c r="B51" s="86" t="s">
        <v>454</v>
      </c>
      <c r="C51" s="67">
        <v>2585000</v>
      </c>
      <c r="D51" s="67"/>
      <c r="E51" s="75">
        <f t="shared" si="21"/>
        <v>2585000</v>
      </c>
      <c r="F51" s="67"/>
      <c r="G51" s="75">
        <f t="shared" si="22"/>
        <v>2585000</v>
      </c>
      <c r="H51" s="67"/>
      <c r="I51" s="75">
        <f t="shared" si="23"/>
        <v>2585000</v>
      </c>
      <c r="J51" s="67"/>
      <c r="K51" s="75">
        <f t="shared" si="24"/>
        <v>2585000</v>
      </c>
      <c r="L51" s="67">
        <v>80000</v>
      </c>
      <c r="M51" s="67">
        <v>350000</v>
      </c>
      <c r="N51" s="75">
        <f t="shared" si="8"/>
        <v>3015000</v>
      </c>
      <c r="O51" s="67">
        <v>2603000</v>
      </c>
      <c r="P51" s="64"/>
      <c r="Q51" s="73">
        <f t="shared" si="10"/>
        <v>2603000</v>
      </c>
      <c r="R51" s="106">
        <v>2642000</v>
      </c>
      <c r="S51" s="64"/>
      <c r="T51" s="73">
        <f t="shared" si="12"/>
        <v>2642000</v>
      </c>
    </row>
    <row r="52" spans="1:20" s="66" customFormat="1" ht="31.5" customHeight="1" x14ac:dyDescent="0.2">
      <c r="A52" s="68" t="s">
        <v>455</v>
      </c>
      <c r="B52" s="94" t="s">
        <v>456</v>
      </c>
      <c r="C52" s="67">
        <f>C53</f>
        <v>1000</v>
      </c>
      <c r="D52" s="67">
        <f>D53</f>
        <v>0</v>
      </c>
      <c r="E52" s="75">
        <f t="shared" si="21"/>
        <v>1000</v>
      </c>
      <c r="F52" s="67">
        <f>F53</f>
        <v>41000</v>
      </c>
      <c r="G52" s="75">
        <f t="shared" si="22"/>
        <v>42000</v>
      </c>
      <c r="H52" s="67">
        <f>H53</f>
        <v>0</v>
      </c>
      <c r="I52" s="75">
        <f t="shared" si="23"/>
        <v>42000</v>
      </c>
      <c r="J52" s="67">
        <f>J53</f>
        <v>0</v>
      </c>
      <c r="K52" s="75">
        <f t="shared" si="24"/>
        <v>42000</v>
      </c>
      <c r="L52" s="67">
        <f>L53</f>
        <v>86150</v>
      </c>
      <c r="M52" s="67">
        <f>M53</f>
        <v>0</v>
      </c>
      <c r="N52" s="75">
        <f t="shared" si="8"/>
        <v>128150</v>
      </c>
      <c r="O52" s="67">
        <f>O53</f>
        <v>1000</v>
      </c>
      <c r="P52" s="64"/>
      <c r="Q52" s="73">
        <f t="shared" si="10"/>
        <v>1000</v>
      </c>
      <c r="R52" s="67">
        <f>R53</f>
        <v>1000</v>
      </c>
      <c r="S52" s="64"/>
      <c r="T52" s="73">
        <f t="shared" si="12"/>
        <v>1000</v>
      </c>
    </row>
    <row r="53" spans="1:20" s="66" customFormat="1" ht="24" customHeight="1" x14ac:dyDescent="0.2">
      <c r="A53" s="68" t="s">
        <v>457</v>
      </c>
      <c r="B53" s="94" t="s">
        <v>458</v>
      </c>
      <c r="C53" s="67">
        <f>C55+C54</f>
        <v>1000</v>
      </c>
      <c r="D53" s="67">
        <f>D55+D54</f>
        <v>0</v>
      </c>
      <c r="E53" s="75">
        <f t="shared" si="21"/>
        <v>1000</v>
      </c>
      <c r="F53" s="67">
        <f>F54</f>
        <v>41000</v>
      </c>
      <c r="G53" s="75">
        <f t="shared" si="22"/>
        <v>42000</v>
      </c>
      <c r="H53" s="67">
        <f>H54</f>
        <v>0</v>
      </c>
      <c r="I53" s="75">
        <f t="shared" si="23"/>
        <v>42000</v>
      </c>
      <c r="J53" s="67">
        <f>J54</f>
        <v>0</v>
      </c>
      <c r="K53" s="75">
        <f t="shared" si="24"/>
        <v>42000</v>
      </c>
      <c r="L53" s="67">
        <f>L54+L55</f>
        <v>86150</v>
      </c>
      <c r="M53" s="67">
        <f>M54+M55</f>
        <v>0</v>
      </c>
      <c r="N53" s="75">
        <f t="shared" si="8"/>
        <v>128150</v>
      </c>
      <c r="O53" s="67">
        <f>O54+O55</f>
        <v>1000</v>
      </c>
      <c r="P53" s="64"/>
      <c r="Q53" s="73">
        <f t="shared" si="10"/>
        <v>1000</v>
      </c>
      <c r="R53" s="67">
        <f>R54+R55</f>
        <v>1000</v>
      </c>
      <c r="S53" s="64"/>
      <c r="T53" s="73">
        <f t="shared" si="12"/>
        <v>1000</v>
      </c>
    </row>
    <row r="54" spans="1:20" s="66" customFormat="1" ht="66" customHeight="1" x14ac:dyDescent="0.2">
      <c r="A54" s="68" t="s">
        <v>459</v>
      </c>
      <c r="B54" s="94" t="s">
        <v>460</v>
      </c>
      <c r="C54" s="67">
        <v>800</v>
      </c>
      <c r="D54" s="67"/>
      <c r="E54" s="75">
        <f t="shared" si="21"/>
        <v>800</v>
      </c>
      <c r="F54" s="67">
        <v>41000</v>
      </c>
      <c r="G54" s="75">
        <f t="shared" si="22"/>
        <v>41800</v>
      </c>
      <c r="H54" s="67"/>
      <c r="I54" s="75">
        <f t="shared" si="23"/>
        <v>41800</v>
      </c>
      <c r="J54" s="67"/>
      <c r="K54" s="75">
        <f t="shared" si="24"/>
        <v>41800</v>
      </c>
      <c r="L54" s="67">
        <v>86200</v>
      </c>
      <c r="M54" s="67"/>
      <c r="N54" s="75">
        <f t="shared" si="8"/>
        <v>128000</v>
      </c>
      <c r="O54" s="67">
        <v>800</v>
      </c>
      <c r="P54" s="64"/>
      <c r="Q54" s="73">
        <f t="shared" si="10"/>
        <v>800</v>
      </c>
      <c r="R54" s="106">
        <v>800</v>
      </c>
      <c r="S54" s="64"/>
      <c r="T54" s="73">
        <f t="shared" si="12"/>
        <v>800</v>
      </c>
    </row>
    <row r="55" spans="1:20" s="66" customFormat="1" ht="61.5" customHeight="1" x14ac:dyDescent="0.2">
      <c r="A55" s="68" t="s">
        <v>461</v>
      </c>
      <c r="B55" s="94" t="s">
        <v>462</v>
      </c>
      <c r="C55" s="67">
        <v>200</v>
      </c>
      <c r="D55" s="67"/>
      <c r="E55" s="75">
        <f t="shared" si="21"/>
        <v>200</v>
      </c>
      <c r="F55" s="67"/>
      <c r="G55" s="75">
        <f t="shared" si="22"/>
        <v>200</v>
      </c>
      <c r="H55" s="67"/>
      <c r="I55" s="75">
        <f t="shared" si="23"/>
        <v>200</v>
      </c>
      <c r="J55" s="67"/>
      <c r="K55" s="75">
        <f t="shared" si="24"/>
        <v>200</v>
      </c>
      <c r="L55" s="67">
        <v>-50</v>
      </c>
      <c r="M55" s="67"/>
      <c r="N55" s="75">
        <f t="shared" si="8"/>
        <v>150</v>
      </c>
      <c r="O55" s="67">
        <v>200</v>
      </c>
      <c r="P55" s="64"/>
      <c r="Q55" s="73">
        <f t="shared" si="10"/>
        <v>200</v>
      </c>
      <c r="R55" s="106">
        <v>200</v>
      </c>
      <c r="S55" s="64"/>
      <c r="T55" s="73">
        <f t="shared" si="12"/>
        <v>200</v>
      </c>
    </row>
    <row r="56" spans="1:20" s="66" customFormat="1" ht="37.5" customHeight="1" x14ac:dyDescent="0.2">
      <c r="A56" s="68" t="s">
        <v>463</v>
      </c>
      <c r="B56" s="94" t="s">
        <v>464</v>
      </c>
      <c r="C56" s="67">
        <f>C57+C59</f>
        <v>390000</v>
      </c>
      <c r="D56" s="67">
        <f>D57+D59</f>
        <v>0</v>
      </c>
      <c r="E56" s="75">
        <f t="shared" si="21"/>
        <v>390000</v>
      </c>
      <c r="F56" s="67">
        <f>F57</f>
        <v>160000</v>
      </c>
      <c r="G56" s="75">
        <f t="shared" si="22"/>
        <v>550000</v>
      </c>
      <c r="H56" s="67">
        <f>H57</f>
        <v>0</v>
      </c>
      <c r="I56" s="75">
        <f t="shared" si="23"/>
        <v>550000</v>
      </c>
      <c r="J56" s="67">
        <f>J57</f>
        <v>0</v>
      </c>
      <c r="K56" s="75">
        <f t="shared" si="24"/>
        <v>550000</v>
      </c>
      <c r="L56" s="67">
        <f>L57+L59</f>
        <v>-121850</v>
      </c>
      <c r="M56" s="67">
        <f>M57+M59</f>
        <v>0</v>
      </c>
      <c r="N56" s="75">
        <f t="shared" si="8"/>
        <v>428150</v>
      </c>
      <c r="O56" s="67">
        <f t="shared" ref="O56" si="29">O57+O59</f>
        <v>195000</v>
      </c>
      <c r="P56" s="64"/>
      <c r="Q56" s="73">
        <f t="shared" si="10"/>
        <v>195000</v>
      </c>
      <c r="R56" s="67">
        <f t="shared" ref="R56" si="30">R57+R59</f>
        <v>138000</v>
      </c>
      <c r="S56" s="64"/>
      <c r="T56" s="73">
        <f t="shared" si="12"/>
        <v>138000</v>
      </c>
    </row>
    <row r="57" spans="1:20" s="66" customFormat="1" ht="38.25" customHeight="1" x14ac:dyDescent="0.2">
      <c r="A57" s="68" t="s">
        <v>465</v>
      </c>
      <c r="B57" s="94" t="s">
        <v>466</v>
      </c>
      <c r="C57" s="67">
        <f t="shared" ref="C57:D57" si="31">C58</f>
        <v>72000</v>
      </c>
      <c r="D57" s="67">
        <f t="shared" si="31"/>
        <v>0</v>
      </c>
      <c r="E57" s="75">
        <f t="shared" si="21"/>
        <v>72000</v>
      </c>
      <c r="F57" s="67">
        <f>F58</f>
        <v>160000</v>
      </c>
      <c r="G57" s="75">
        <f t="shared" si="22"/>
        <v>232000</v>
      </c>
      <c r="H57" s="67">
        <f>H58</f>
        <v>0</v>
      </c>
      <c r="I57" s="75">
        <f t="shared" si="23"/>
        <v>232000</v>
      </c>
      <c r="J57" s="67">
        <f>J58</f>
        <v>0</v>
      </c>
      <c r="K57" s="75">
        <f t="shared" si="24"/>
        <v>232000</v>
      </c>
      <c r="L57" s="67">
        <f>L58</f>
        <v>90000</v>
      </c>
      <c r="M57" s="67">
        <f>M58</f>
        <v>0</v>
      </c>
      <c r="N57" s="75">
        <f t="shared" si="8"/>
        <v>322000</v>
      </c>
      <c r="O57" s="67">
        <f t="shared" ref="O57" si="32">O58</f>
        <v>75000</v>
      </c>
      <c r="P57" s="64"/>
      <c r="Q57" s="73">
        <f t="shared" si="10"/>
        <v>75000</v>
      </c>
      <c r="R57" s="67">
        <f t="shared" ref="R57" si="33">R58</f>
        <v>78000</v>
      </c>
      <c r="S57" s="64"/>
      <c r="T57" s="73">
        <f t="shared" si="12"/>
        <v>78000</v>
      </c>
    </row>
    <row r="58" spans="1:20" s="66" customFormat="1" ht="39" customHeight="1" x14ac:dyDescent="0.2">
      <c r="A58" s="68" t="s">
        <v>467</v>
      </c>
      <c r="B58" s="94" t="s">
        <v>468</v>
      </c>
      <c r="C58" s="67">
        <v>72000</v>
      </c>
      <c r="D58" s="67"/>
      <c r="E58" s="75">
        <f t="shared" si="21"/>
        <v>72000</v>
      </c>
      <c r="F58" s="67">
        <v>160000</v>
      </c>
      <c r="G58" s="75">
        <f t="shared" si="22"/>
        <v>232000</v>
      </c>
      <c r="H58" s="67"/>
      <c r="I58" s="75">
        <f t="shared" si="23"/>
        <v>232000</v>
      </c>
      <c r="J58" s="67"/>
      <c r="K58" s="75">
        <f t="shared" si="24"/>
        <v>232000</v>
      </c>
      <c r="L58" s="67">
        <v>90000</v>
      </c>
      <c r="M58" s="67"/>
      <c r="N58" s="75">
        <f t="shared" si="8"/>
        <v>322000</v>
      </c>
      <c r="O58" s="67">
        <v>75000</v>
      </c>
      <c r="P58" s="64"/>
      <c r="Q58" s="73">
        <f t="shared" si="10"/>
        <v>75000</v>
      </c>
      <c r="R58" s="106">
        <v>78000</v>
      </c>
      <c r="S58" s="64"/>
      <c r="T58" s="73">
        <f t="shared" si="12"/>
        <v>78000</v>
      </c>
    </row>
    <row r="59" spans="1:20" s="66" customFormat="1" ht="48" customHeight="1" x14ac:dyDescent="0.2">
      <c r="A59" s="68" t="s">
        <v>621</v>
      </c>
      <c r="B59" s="94" t="s">
        <v>585</v>
      </c>
      <c r="C59" s="83">
        <f>C60</f>
        <v>318000</v>
      </c>
      <c r="D59" s="83">
        <f>D60</f>
        <v>0</v>
      </c>
      <c r="E59" s="75">
        <f t="shared" si="21"/>
        <v>318000</v>
      </c>
      <c r="F59" s="113"/>
      <c r="G59" s="75">
        <f t="shared" si="22"/>
        <v>318000</v>
      </c>
      <c r="H59" s="113"/>
      <c r="I59" s="75">
        <f t="shared" si="23"/>
        <v>318000</v>
      </c>
      <c r="J59" s="113"/>
      <c r="K59" s="75">
        <f t="shared" si="24"/>
        <v>318000</v>
      </c>
      <c r="L59" s="113">
        <f>L60</f>
        <v>-211850</v>
      </c>
      <c r="M59" s="113">
        <f>M60</f>
        <v>0</v>
      </c>
      <c r="N59" s="75">
        <f t="shared" si="8"/>
        <v>106150</v>
      </c>
      <c r="O59" s="83">
        <f t="shared" ref="O59" si="34">O60</f>
        <v>120000</v>
      </c>
      <c r="P59" s="64"/>
      <c r="Q59" s="73">
        <f t="shared" si="10"/>
        <v>120000</v>
      </c>
      <c r="R59" s="83">
        <f t="shared" ref="R59" si="35">R60</f>
        <v>60000</v>
      </c>
      <c r="S59" s="64"/>
      <c r="T59" s="73">
        <f t="shared" si="12"/>
        <v>60000</v>
      </c>
    </row>
    <row r="60" spans="1:20" s="66" customFormat="1" ht="56.25" customHeight="1" x14ac:dyDescent="0.2">
      <c r="A60" s="68" t="s">
        <v>622</v>
      </c>
      <c r="B60" s="94" t="s">
        <v>584</v>
      </c>
      <c r="C60" s="67">
        <v>318000</v>
      </c>
      <c r="D60" s="67"/>
      <c r="E60" s="75">
        <f t="shared" si="21"/>
        <v>318000</v>
      </c>
      <c r="F60" s="75"/>
      <c r="G60" s="75">
        <f t="shared" si="22"/>
        <v>318000</v>
      </c>
      <c r="H60" s="75"/>
      <c r="I60" s="75">
        <f t="shared" si="23"/>
        <v>318000</v>
      </c>
      <c r="J60" s="75"/>
      <c r="K60" s="75">
        <f t="shared" si="24"/>
        <v>318000</v>
      </c>
      <c r="L60" s="75">
        <v>-211850</v>
      </c>
      <c r="M60" s="75"/>
      <c r="N60" s="75">
        <f t="shared" si="8"/>
        <v>106150</v>
      </c>
      <c r="O60" s="75">
        <v>120000</v>
      </c>
      <c r="P60" s="64"/>
      <c r="Q60" s="73">
        <f t="shared" si="10"/>
        <v>120000</v>
      </c>
      <c r="R60" s="106">
        <v>60000</v>
      </c>
      <c r="S60" s="64"/>
      <c r="T60" s="73">
        <f t="shared" si="12"/>
        <v>60000</v>
      </c>
    </row>
    <row r="61" spans="1:20" s="66" customFormat="1" ht="15" customHeight="1" x14ac:dyDescent="0.25">
      <c r="A61" s="70" t="s">
        <v>469</v>
      </c>
      <c r="B61" s="86" t="s">
        <v>470</v>
      </c>
      <c r="C61" s="67">
        <f>SUM(C62)</f>
        <v>1593000</v>
      </c>
      <c r="D61" s="67">
        <f>SUM(D62)</f>
        <v>0</v>
      </c>
      <c r="E61" s="75">
        <f t="shared" si="21"/>
        <v>1593000</v>
      </c>
      <c r="F61" s="67">
        <f>SUM(F62)</f>
        <v>0</v>
      </c>
      <c r="G61" s="75">
        <f t="shared" si="22"/>
        <v>1593000</v>
      </c>
      <c r="H61" s="67">
        <f>SUM(H62)</f>
        <v>0</v>
      </c>
      <c r="I61" s="75">
        <f t="shared" si="23"/>
        <v>1593000</v>
      </c>
      <c r="J61" s="67">
        <f>SUM(J62)</f>
        <v>-1000000</v>
      </c>
      <c r="K61" s="75">
        <f t="shared" si="24"/>
        <v>593000</v>
      </c>
      <c r="L61" s="67">
        <f>SUM(L62)</f>
        <v>-234000</v>
      </c>
      <c r="M61" s="67">
        <f>SUM(M62)</f>
        <v>0</v>
      </c>
      <c r="N61" s="75">
        <f t="shared" si="8"/>
        <v>359000</v>
      </c>
      <c r="O61" s="67">
        <f>O62</f>
        <v>1593000</v>
      </c>
      <c r="P61" s="64"/>
      <c r="Q61" s="73">
        <f t="shared" si="10"/>
        <v>1593000</v>
      </c>
      <c r="R61" s="67">
        <f>SUM(R62)</f>
        <v>1593000</v>
      </c>
      <c r="S61" s="64"/>
      <c r="T61" s="73">
        <f t="shared" si="12"/>
        <v>1593000</v>
      </c>
    </row>
    <row r="62" spans="1:20" s="66" customFormat="1" ht="36" customHeight="1" x14ac:dyDescent="0.25">
      <c r="A62" s="70" t="s">
        <v>471</v>
      </c>
      <c r="B62" s="86" t="s">
        <v>472</v>
      </c>
      <c r="C62" s="67">
        <f>C63+C64+C65+C68</f>
        <v>1593000</v>
      </c>
      <c r="D62" s="67">
        <f t="shared" ref="D62:F62" si="36">D63+D64+D65+D68</f>
        <v>0</v>
      </c>
      <c r="E62" s="75">
        <f t="shared" si="21"/>
        <v>1593000</v>
      </c>
      <c r="F62" s="67">
        <f t="shared" si="36"/>
        <v>0</v>
      </c>
      <c r="G62" s="75">
        <f t="shared" si="22"/>
        <v>1593000</v>
      </c>
      <c r="H62" s="67">
        <f t="shared" ref="H62:J62" si="37">H63+H64+H65+H68</f>
        <v>0</v>
      </c>
      <c r="I62" s="75">
        <f t="shared" si="23"/>
        <v>1593000</v>
      </c>
      <c r="J62" s="67">
        <f t="shared" si="37"/>
        <v>-1000000</v>
      </c>
      <c r="K62" s="75">
        <f t="shared" si="24"/>
        <v>593000</v>
      </c>
      <c r="L62" s="67">
        <f t="shared" ref="L62:M62" si="38">L63+L64+L65+L68</f>
        <v>-234000</v>
      </c>
      <c r="M62" s="67">
        <f t="shared" si="38"/>
        <v>0</v>
      </c>
      <c r="N62" s="75">
        <f t="shared" si="8"/>
        <v>359000</v>
      </c>
      <c r="O62" s="67">
        <f>O63+O64+O65+O68</f>
        <v>1593000</v>
      </c>
      <c r="P62" s="64"/>
      <c r="Q62" s="73">
        <f t="shared" si="10"/>
        <v>1593000</v>
      </c>
      <c r="R62" s="67">
        <f>R63+R64+R65+R68</f>
        <v>1593000</v>
      </c>
      <c r="S62" s="64"/>
      <c r="T62" s="73">
        <f t="shared" si="12"/>
        <v>1593000</v>
      </c>
    </row>
    <row r="63" spans="1:20" s="66" customFormat="1" ht="24.75" customHeight="1" x14ac:dyDescent="0.25">
      <c r="A63" s="70" t="s">
        <v>473</v>
      </c>
      <c r="B63" s="86" t="s">
        <v>474</v>
      </c>
      <c r="C63" s="67">
        <v>185000</v>
      </c>
      <c r="D63" s="67"/>
      <c r="E63" s="75">
        <f t="shared" si="21"/>
        <v>185000</v>
      </c>
      <c r="F63" s="67"/>
      <c r="G63" s="75">
        <f t="shared" si="22"/>
        <v>185000</v>
      </c>
      <c r="H63" s="67"/>
      <c r="I63" s="75">
        <f t="shared" si="23"/>
        <v>185000</v>
      </c>
      <c r="J63" s="67"/>
      <c r="K63" s="75">
        <f t="shared" si="24"/>
        <v>185000</v>
      </c>
      <c r="L63" s="67">
        <v>-61700</v>
      </c>
      <c r="M63" s="67"/>
      <c r="N63" s="75">
        <f t="shared" si="8"/>
        <v>123300</v>
      </c>
      <c r="O63" s="67">
        <v>185000</v>
      </c>
      <c r="P63" s="64"/>
      <c r="Q63" s="73">
        <f t="shared" si="10"/>
        <v>185000</v>
      </c>
      <c r="R63" s="67">
        <v>185000</v>
      </c>
      <c r="S63" s="64"/>
      <c r="T63" s="73">
        <f t="shared" si="12"/>
        <v>185000</v>
      </c>
    </row>
    <row r="64" spans="1:20" s="66" customFormat="1" ht="36" customHeight="1" x14ac:dyDescent="0.25">
      <c r="A64" s="70" t="s">
        <v>475</v>
      </c>
      <c r="B64" s="86" t="s">
        <v>476</v>
      </c>
      <c r="C64" s="67">
        <v>23000</v>
      </c>
      <c r="D64" s="67"/>
      <c r="E64" s="75">
        <f t="shared" si="21"/>
        <v>23000</v>
      </c>
      <c r="F64" s="67">
        <v>110000</v>
      </c>
      <c r="G64" s="75">
        <f t="shared" si="22"/>
        <v>133000</v>
      </c>
      <c r="H64" s="67"/>
      <c r="I64" s="75">
        <f t="shared" si="23"/>
        <v>133000</v>
      </c>
      <c r="J64" s="67"/>
      <c r="K64" s="75">
        <f t="shared" si="24"/>
        <v>133000</v>
      </c>
      <c r="L64" s="67">
        <v>60000</v>
      </c>
      <c r="M64" s="67"/>
      <c r="N64" s="75">
        <f t="shared" si="8"/>
        <v>193000</v>
      </c>
      <c r="O64" s="67">
        <v>23000</v>
      </c>
      <c r="P64" s="64"/>
      <c r="Q64" s="73">
        <f t="shared" si="10"/>
        <v>23000</v>
      </c>
      <c r="R64" s="67">
        <v>23000</v>
      </c>
      <c r="S64" s="64"/>
      <c r="T64" s="73">
        <f t="shared" si="12"/>
        <v>23000</v>
      </c>
    </row>
    <row r="65" spans="1:20" s="66" customFormat="1" ht="15" customHeight="1" x14ac:dyDescent="0.25">
      <c r="A65" s="70" t="s">
        <v>477</v>
      </c>
      <c r="B65" s="86" t="s">
        <v>478</v>
      </c>
      <c r="C65" s="67">
        <f>C66+C67</f>
        <v>21000</v>
      </c>
      <c r="D65" s="67">
        <f>D66</f>
        <v>15000</v>
      </c>
      <c r="E65" s="75">
        <f t="shared" si="21"/>
        <v>36000</v>
      </c>
      <c r="F65" s="67">
        <f>F66</f>
        <v>5000</v>
      </c>
      <c r="G65" s="75">
        <f t="shared" si="22"/>
        <v>41000</v>
      </c>
      <c r="H65" s="67">
        <f>H66</f>
        <v>0</v>
      </c>
      <c r="I65" s="75">
        <f t="shared" si="23"/>
        <v>41000</v>
      </c>
      <c r="J65" s="67">
        <f>J66</f>
        <v>0</v>
      </c>
      <c r="K65" s="75">
        <f t="shared" si="24"/>
        <v>41000</v>
      </c>
      <c r="L65" s="67">
        <f>L66</f>
        <v>1700</v>
      </c>
      <c r="M65" s="67">
        <f>M66</f>
        <v>0</v>
      </c>
      <c r="N65" s="75">
        <f t="shared" si="8"/>
        <v>42700</v>
      </c>
      <c r="O65" s="67">
        <f>O66+O67</f>
        <v>21000</v>
      </c>
      <c r="P65" s="64"/>
      <c r="Q65" s="73">
        <f t="shared" si="10"/>
        <v>21000</v>
      </c>
      <c r="R65" s="67">
        <f>R66+R67</f>
        <v>21000</v>
      </c>
      <c r="S65" s="64"/>
      <c r="T65" s="73">
        <f t="shared" si="12"/>
        <v>21000</v>
      </c>
    </row>
    <row r="66" spans="1:20" s="66" customFormat="1" ht="20.25" customHeight="1" x14ac:dyDescent="0.25">
      <c r="A66" s="70" t="s">
        <v>479</v>
      </c>
      <c r="B66" s="86" t="s">
        <v>480</v>
      </c>
      <c r="C66" s="67">
        <v>18000</v>
      </c>
      <c r="D66" s="67">
        <v>15000</v>
      </c>
      <c r="E66" s="75">
        <f t="shared" si="21"/>
        <v>33000</v>
      </c>
      <c r="F66" s="67">
        <v>5000</v>
      </c>
      <c r="G66" s="75">
        <f t="shared" si="22"/>
        <v>38000</v>
      </c>
      <c r="H66" s="67"/>
      <c r="I66" s="75">
        <f t="shared" si="23"/>
        <v>38000</v>
      </c>
      <c r="J66" s="67"/>
      <c r="K66" s="75">
        <f t="shared" si="24"/>
        <v>38000</v>
      </c>
      <c r="L66" s="67">
        <v>1700</v>
      </c>
      <c r="M66" s="67"/>
      <c r="N66" s="75">
        <f t="shared" si="8"/>
        <v>39700</v>
      </c>
      <c r="O66" s="67">
        <v>18000</v>
      </c>
      <c r="P66" s="64"/>
      <c r="Q66" s="73">
        <f t="shared" si="10"/>
        <v>18000</v>
      </c>
      <c r="R66" s="67">
        <v>18000</v>
      </c>
      <c r="S66" s="64"/>
      <c r="T66" s="73">
        <f t="shared" si="12"/>
        <v>18000</v>
      </c>
    </row>
    <row r="67" spans="1:20" s="66" customFormat="1" ht="21.75" customHeight="1" x14ac:dyDescent="0.25">
      <c r="A67" s="70" t="s">
        <v>481</v>
      </c>
      <c r="B67" s="86" t="s">
        <v>482</v>
      </c>
      <c r="C67" s="67">
        <v>3000</v>
      </c>
      <c r="D67" s="67"/>
      <c r="E67" s="75">
        <f t="shared" si="21"/>
        <v>3000</v>
      </c>
      <c r="F67" s="67"/>
      <c r="G67" s="75">
        <f t="shared" si="22"/>
        <v>3000</v>
      </c>
      <c r="H67" s="67"/>
      <c r="I67" s="75">
        <f t="shared" si="23"/>
        <v>3000</v>
      </c>
      <c r="J67" s="67"/>
      <c r="K67" s="75">
        <f t="shared" si="24"/>
        <v>3000</v>
      </c>
      <c r="L67" s="67"/>
      <c r="M67" s="67"/>
      <c r="N67" s="75">
        <f t="shared" si="8"/>
        <v>3000</v>
      </c>
      <c r="O67" s="67">
        <v>3000</v>
      </c>
      <c r="P67" s="64"/>
      <c r="Q67" s="73">
        <f t="shared" si="10"/>
        <v>3000</v>
      </c>
      <c r="R67" s="67">
        <v>3000</v>
      </c>
      <c r="S67" s="64"/>
      <c r="T67" s="73">
        <f t="shared" si="12"/>
        <v>3000</v>
      </c>
    </row>
    <row r="68" spans="1:20" s="66" customFormat="1" ht="36" customHeight="1" x14ac:dyDescent="0.25">
      <c r="A68" s="70" t="s">
        <v>483</v>
      </c>
      <c r="B68" s="86" t="s">
        <v>484</v>
      </c>
      <c r="C68" s="67">
        <v>1364000</v>
      </c>
      <c r="D68" s="67">
        <v>-15000</v>
      </c>
      <c r="E68" s="75">
        <f t="shared" si="21"/>
        <v>1349000</v>
      </c>
      <c r="F68" s="67">
        <v>-115000</v>
      </c>
      <c r="G68" s="75">
        <f t="shared" si="22"/>
        <v>1234000</v>
      </c>
      <c r="H68" s="67"/>
      <c r="I68" s="75">
        <f t="shared" si="23"/>
        <v>1234000</v>
      </c>
      <c r="J68" s="67">
        <v>-1000000</v>
      </c>
      <c r="K68" s="75">
        <f t="shared" si="24"/>
        <v>234000</v>
      </c>
      <c r="L68" s="67">
        <v>-234000</v>
      </c>
      <c r="M68" s="67"/>
      <c r="N68" s="75">
        <f t="shared" si="8"/>
        <v>0</v>
      </c>
      <c r="O68" s="67">
        <v>1364000</v>
      </c>
      <c r="P68" s="64"/>
      <c r="Q68" s="73">
        <f t="shared" si="10"/>
        <v>1364000</v>
      </c>
      <c r="R68" s="67">
        <v>1364000</v>
      </c>
      <c r="S68" s="64"/>
      <c r="T68" s="73">
        <f t="shared" si="12"/>
        <v>1364000</v>
      </c>
    </row>
    <row r="69" spans="1:20" s="66" customFormat="1" ht="21" customHeight="1" x14ac:dyDescent="0.25">
      <c r="A69" s="70" t="s">
        <v>485</v>
      </c>
      <c r="B69" s="86" t="s">
        <v>486</v>
      </c>
      <c r="C69" s="67">
        <f>C70+C73</f>
        <v>242000</v>
      </c>
      <c r="D69" s="67">
        <f>D70</f>
        <v>0</v>
      </c>
      <c r="E69" s="75">
        <f t="shared" si="21"/>
        <v>242000</v>
      </c>
      <c r="F69" s="67">
        <f>F70</f>
        <v>0</v>
      </c>
      <c r="G69" s="75">
        <f t="shared" si="22"/>
        <v>242000</v>
      </c>
      <c r="H69" s="67">
        <f>H70</f>
        <v>0</v>
      </c>
      <c r="I69" s="75">
        <f t="shared" si="23"/>
        <v>242000</v>
      </c>
      <c r="J69" s="67">
        <f>J70</f>
        <v>0</v>
      </c>
      <c r="K69" s="75">
        <f t="shared" si="24"/>
        <v>242000</v>
      </c>
      <c r="L69" s="67">
        <f>L70</f>
        <v>53000</v>
      </c>
      <c r="M69" s="67">
        <f>M70</f>
        <v>0</v>
      </c>
      <c r="N69" s="75">
        <f t="shared" si="8"/>
        <v>295000</v>
      </c>
      <c r="O69" s="67">
        <f>O70</f>
        <v>251000</v>
      </c>
      <c r="P69" s="64"/>
      <c r="Q69" s="73">
        <f t="shared" si="10"/>
        <v>251000</v>
      </c>
      <c r="R69" s="67">
        <f>R70</f>
        <v>261000</v>
      </c>
      <c r="S69" s="64"/>
      <c r="T69" s="73">
        <f t="shared" si="12"/>
        <v>261000</v>
      </c>
    </row>
    <row r="70" spans="1:20" s="66" customFormat="1" ht="21" customHeight="1" x14ac:dyDescent="0.25">
      <c r="A70" s="70" t="s">
        <v>487</v>
      </c>
      <c r="B70" s="86" t="s">
        <v>488</v>
      </c>
      <c r="C70" s="67">
        <f>C71+C73</f>
        <v>242000</v>
      </c>
      <c r="D70" s="67">
        <f>D71+D73</f>
        <v>0</v>
      </c>
      <c r="E70" s="75">
        <f t="shared" ref="E70:E101" si="39">C70+D70</f>
        <v>242000</v>
      </c>
      <c r="F70" s="67">
        <f>F71+F73</f>
        <v>0</v>
      </c>
      <c r="G70" s="75">
        <f t="shared" ref="G70:G101" si="40">E70+F70</f>
        <v>242000</v>
      </c>
      <c r="H70" s="67">
        <f>H71+H73</f>
        <v>0</v>
      </c>
      <c r="I70" s="75">
        <f t="shared" ref="I70:I101" si="41">G70+H70</f>
        <v>242000</v>
      </c>
      <c r="J70" s="67">
        <f>J71+J73</f>
        <v>0</v>
      </c>
      <c r="K70" s="75">
        <f t="shared" ref="K70:K101" si="42">I70+J70</f>
        <v>242000</v>
      </c>
      <c r="L70" s="67">
        <f>L71+L73</f>
        <v>53000</v>
      </c>
      <c r="M70" s="67">
        <f>M71+M73</f>
        <v>0</v>
      </c>
      <c r="N70" s="75">
        <f t="shared" si="8"/>
        <v>295000</v>
      </c>
      <c r="O70" s="67">
        <f t="shared" ref="O70:O71" si="43">SUM(O71)</f>
        <v>251000</v>
      </c>
      <c r="P70" s="110"/>
      <c r="Q70" s="73">
        <f t="shared" si="10"/>
        <v>251000</v>
      </c>
      <c r="R70" s="67">
        <f>SUM(R71)</f>
        <v>261000</v>
      </c>
      <c r="S70" s="64"/>
      <c r="T70" s="73">
        <f t="shared" si="12"/>
        <v>261000</v>
      </c>
    </row>
    <row r="71" spans="1:20" s="66" customFormat="1" ht="21" customHeight="1" x14ac:dyDescent="0.25">
      <c r="A71" s="70" t="s">
        <v>489</v>
      </c>
      <c r="B71" s="86" t="s">
        <v>490</v>
      </c>
      <c r="C71" s="67">
        <f t="shared" ref="C71:M71" si="44">SUM(C72)</f>
        <v>242000</v>
      </c>
      <c r="D71" s="67">
        <f t="shared" si="44"/>
        <v>-6600</v>
      </c>
      <c r="E71" s="75">
        <f t="shared" si="39"/>
        <v>235400</v>
      </c>
      <c r="F71" s="67">
        <f t="shared" si="44"/>
        <v>-26500</v>
      </c>
      <c r="G71" s="75">
        <f t="shared" si="40"/>
        <v>208900</v>
      </c>
      <c r="H71" s="67">
        <f t="shared" si="44"/>
        <v>0</v>
      </c>
      <c r="I71" s="75">
        <f t="shared" si="41"/>
        <v>208900</v>
      </c>
      <c r="J71" s="67">
        <f t="shared" si="44"/>
        <v>0</v>
      </c>
      <c r="K71" s="75">
        <f t="shared" si="42"/>
        <v>208900</v>
      </c>
      <c r="L71" s="67">
        <f t="shared" si="44"/>
        <v>53000</v>
      </c>
      <c r="M71" s="67">
        <f t="shared" si="44"/>
        <v>0</v>
      </c>
      <c r="N71" s="75">
        <f t="shared" ref="N71:N125" si="45">K71+L71+M71</f>
        <v>261900</v>
      </c>
      <c r="O71" s="67">
        <f t="shared" si="43"/>
        <v>251000</v>
      </c>
      <c r="P71" s="110"/>
      <c r="Q71" s="73">
        <f t="shared" ref="Q71:Q138" si="46">O71+P71</f>
        <v>251000</v>
      </c>
      <c r="R71" s="67">
        <f>SUM(R72)</f>
        <v>261000</v>
      </c>
      <c r="S71" s="64"/>
      <c r="T71" s="73">
        <f t="shared" ref="T71:T138" si="47">R71+S71</f>
        <v>261000</v>
      </c>
    </row>
    <row r="72" spans="1:20" s="66" customFormat="1" ht="30" customHeight="1" x14ac:dyDescent="0.25">
      <c r="A72" s="70" t="s">
        <v>491</v>
      </c>
      <c r="B72" s="86" t="s">
        <v>492</v>
      </c>
      <c r="C72" s="67">
        <v>242000</v>
      </c>
      <c r="D72" s="67">
        <v>-6600</v>
      </c>
      <c r="E72" s="75">
        <f t="shared" si="39"/>
        <v>235400</v>
      </c>
      <c r="F72" s="67">
        <v>-26500</v>
      </c>
      <c r="G72" s="75">
        <f t="shared" si="40"/>
        <v>208900</v>
      </c>
      <c r="H72" s="67"/>
      <c r="I72" s="75">
        <f t="shared" si="41"/>
        <v>208900</v>
      </c>
      <c r="J72" s="67"/>
      <c r="K72" s="75">
        <f t="shared" si="42"/>
        <v>208900</v>
      </c>
      <c r="L72" s="67">
        <v>53000</v>
      </c>
      <c r="M72" s="67"/>
      <c r="N72" s="75">
        <f t="shared" si="45"/>
        <v>261900</v>
      </c>
      <c r="O72" s="75">
        <v>251000</v>
      </c>
      <c r="P72" s="110"/>
      <c r="Q72" s="73">
        <f t="shared" si="46"/>
        <v>251000</v>
      </c>
      <c r="R72" s="106">
        <v>261000</v>
      </c>
      <c r="S72" s="64"/>
      <c r="T72" s="73">
        <f t="shared" si="47"/>
        <v>261000</v>
      </c>
    </row>
    <row r="73" spans="1:20" s="66" customFormat="1" ht="20.25" customHeight="1" x14ac:dyDescent="0.25">
      <c r="A73" s="70" t="s">
        <v>493</v>
      </c>
      <c r="B73" s="86" t="s">
        <v>494</v>
      </c>
      <c r="C73" s="67">
        <f>C74</f>
        <v>0</v>
      </c>
      <c r="D73" s="67">
        <f>D74</f>
        <v>6600</v>
      </c>
      <c r="E73" s="75">
        <f t="shared" si="39"/>
        <v>6600</v>
      </c>
      <c r="F73" s="67">
        <f>F74</f>
        <v>26500</v>
      </c>
      <c r="G73" s="75">
        <f t="shared" si="40"/>
        <v>33100</v>
      </c>
      <c r="H73" s="67">
        <f>H74</f>
        <v>0</v>
      </c>
      <c r="I73" s="75">
        <f t="shared" si="41"/>
        <v>33100</v>
      </c>
      <c r="J73" s="67">
        <f>J74</f>
        <v>0</v>
      </c>
      <c r="K73" s="75">
        <f t="shared" si="42"/>
        <v>33100</v>
      </c>
      <c r="L73" s="67">
        <f>L74</f>
        <v>0</v>
      </c>
      <c r="M73" s="67">
        <f>M74</f>
        <v>0</v>
      </c>
      <c r="N73" s="75">
        <f t="shared" si="45"/>
        <v>33100</v>
      </c>
      <c r="O73" s="67">
        <v>0</v>
      </c>
      <c r="P73" s="64"/>
      <c r="Q73" s="73">
        <f t="shared" si="46"/>
        <v>0</v>
      </c>
      <c r="R73" s="67">
        <f t="shared" ref="R73:R74" si="48">SUM(R74)</f>
        <v>7000000</v>
      </c>
      <c r="S73" s="64"/>
      <c r="T73" s="73">
        <f t="shared" si="47"/>
        <v>7000000</v>
      </c>
    </row>
    <row r="74" spans="1:20" s="66" customFormat="1" ht="21" customHeight="1" x14ac:dyDescent="0.25">
      <c r="A74" s="70" t="s">
        <v>495</v>
      </c>
      <c r="B74" s="86" t="s">
        <v>496</v>
      </c>
      <c r="C74" s="67"/>
      <c r="D74" s="67">
        <v>6600</v>
      </c>
      <c r="E74" s="75">
        <f t="shared" si="39"/>
        <v>6600</v>
      </c>
      <c r="F74" s="67">
        <v>26500</v>
      </c>
      <c r="G74" s="75">
        <f t="shared" si="40"/>
        <v>33100</v>
      </c>
      <c r="H74" s="67"/>
      <c r="I74" s="75">
        <f t="shared" si="41"/>
        <v>33100</v>
      </c>
      <c r="J74" s="67"/>
      <c r="K74" s="75">
        <f t="shared" si="42"/>
        <v>33100</v>
      </c>
      <c r="L74" s="67"/>
      <c r="M74" s="67"/>
      <c r="N74" s="75">
        <f t="shared" si="45"/>
        <v>33100</v>
      </c>
      <c r="O74" s="67">
        <v>0</v>
      </c>
      <c r="P74" s="64"/>
      <c r="Q74" s="73">
        <f t="shared" si="46"/>
        <v>0</v>
      </c>
      <c r="R74" s="67">
        <f t="shared" si="48"/>
        <v>7000000</v>
      </c>
      <c r="S74" s="64"/>
      <c r="T74" s="73">
        <f t="shared" si="47"/>
        <v>7000000</v>
      </c>
    </row>
    <row r="75" spans="1:20" s="66" customFormat="1" ht="21" customHeight="1" x14ac:dyDescent="0.25">
      <c r="A75" s="70" t="s">
        <v>497</v>
      </c>
      <c r="B75" s="86" t="s">
        <v>498</v>
      </c>
      <c r="C75" s="67">
        <f>SUM(C76+C79)</f>
        <v>14092393</v>
      </c>
      <c r="D75" s="67">
        <f>SUM(D76+D79)</f>
        <v>0</v>
      </c>
      <c r="E75" s="75">
        <f t="shared" si="39"/>
        <v>14092393</v>
      </c>
      <c r="F75" s="67">
        <f>SUM(F76+F79)</f>
        <v>-603100</v>
      </c>
      <c r="G75" s="75">
        <f t="shared" si="40"/>
        <v>13489293</v>
      </c>
      <c r="H75" s="67">
        <f>SUM(H76+H79)</f>
        <v>0</v>
      </c>
      <c r="I75" s="75">
        <f t="shared" si="41"/>
        <v>13489293</v>
      </c>
      <c r="J75" s="67">
        <f>SUM(J76+J79)</f>
        <v>500800</v>
      </c>
      <c r="K75" s="75">
        <f t="shared" si="42"/>
        <v>13990093</v>
      </c>
      <c r="L75" s="67">
        <f>SUM(L76+L79)</f>
        <v>-3027393</v>
      </c>
      <c r="M75" s="67">
        <f>SUM(M76+M79)</f>
        <v>0</v>
      </c>
      <c r="N75" s="75">
        <f t="shared" si="45"/>
        <v>10962700</v>
      </c>
      <c r="O75" s="75">
        <f>O76+O79</f>
        <v>15316000</v>
      </c>
      <c r="P75" s="75"/>
      <c r="Q75" s="73">
        <f t="shared" si="46"/>
        <v>15316000</v>
      </c>
      <c r="R75" s="106">
        <f>R79</f>
        <v>7000000</v>
      </c>
      <c r="S75" s="64"/>
      <c r="T75" s="73">
        <f t="shared" si="47"/>
        <v>7000000</v>
      </c>
    </row>
    <row r="76" spans="1:20" s="66" customFormat="1" ht="36" customHeight="1" x14ac:dyDescent="0.25">
      <c r="A76" s="70" t="s">
        <v>499</v>
      </c>
      <c r="B76" s="86" t="s">
        <v>500</v>
      </c>
      <c r="C76" s="67">
        <f t="shared" ref="C76:M77" si="49">C77</f>
        <v>500000</v>
      </c>
      <c r="D76" s="67">
        <f t="shared" si="49"/>
        <v>0</v>
      </c>
      <c r="E76" s="75">
        <f t="shared" si="39"/>
        <v>500000</v>
      </c>
      <c r="F76" s="67">
        <f t="shared" si="49"/>
        <v>0</v>
      </c>
      <c r="G76" s="75">
        <f t="shared" si="40"/>
        <v>500000</v>
      </c>
      <c r="H76" s="67">
        <f t="shared" si="49"/>
        <v>0</v>
      </c>
      <c r="I76" s="75">
        <f t="shared" si="41"/>
        <v>500000</v>
      </c>
      <c r="J76" s="67">
        <f t="shared" si="49"/>
        <v>1657000</v>
      </c>
      <c r="K76" s="75">
        <f t="shared" si="42"/>
        <v>2157000</v>
      </c>
      <c r="L76" s="67">
        <f t="shared" si="49"/>
        <v>0</v>
      </c>
      <c r="M76" s="67">
        <f t="shared" si="49"/>
        <v>0</v>
      </c>
      <c r="N76" s="75">
        <f t="shared" si="45"/>
        <v>2157000</v>
      </c>
      <c r="O76" s="75"/>
      <c r="P76" s="64"/>
      <c r="Q76" s="73">
        <f t="shared" si="46"/>
        <v>0</v>
      </c>
      <c r="S76" s="64"/>
      <c r="T76" s="73">
        <f t="shared" si="47"/>
        <v>0</v>
      </c>
    </row>
    <row r="77" spans="1:20" s="66" customFormat="1" ht="46.5" customHeight="1" x14ac:dyDescent="0.25">
      <c r="A77" s="70" t="s">
        <v>501</v>
      </c>
      <c r="B77" s="86" t="s">
        <v>502</v>
      </c>
      <c r="C77" s="67">
        <f t="shared" si="49"/>
        <v>500000</v>
      </c>
      <c r="D77" s="67">
        <f t="shared" si="49"/>
        <v>0</v>
      </c>
      <c r="E77" s="75">
        <f t="shared" si="39"/>
        <v>500000</v>
      </c>
      <c r="F77" s="67">
        <f t="shared" si="49"/>
        <v>0</v>
      </c>
      <c r="G77" s="75">
        <f t="shared" si="40"/>
        <v>500000</v>
      </c>
      <c r="H77" s="67">
        <f t="shared" si="49"/>
        <v>0</v>
      </c>
      <c r="I77" s="75">
        <f t="shared" si="41"/>
        <v>500000</v>
      </c>
      <c r="J77" s="67">
        <f t="shared" si="49"/>
        <v>1657000</v>
      </c>
      <c r="K77" s="75">
        <f t="shared" si="42"/>
        <v>2157000</v>
      </c>
      <c r="L77" s="67">
        <f t="shared" si="49"/>
        <v>0</v>
      </c>
      <c r="M77" s="67">
        <f t="shared" si="49"/>
        <v>0</v>
      </c>
      <c r="N77" s="75">
        <f t="shared" si="45"/>
        <v>2157000</v>
      </c>
      <c r="O77" s="67"/>
      <c r="P77" s="64"/>
      <c r="Q77" s="73">
        <f t="shared" si="46"/>
        <v>0</v>
      </c>
      <c r="R77" s="107"/>
      <c r="S77" s="64"/>
      <c r="T77" s="73">
        <f t="shared" si="47"/>
        <v>0</v>
      </c>
    </row>
    <row r="78" spans="1:20" s="66" customFormat="1" ht="51.75" customHeight="1" x14ac:dyDescent="0.25">
      <c r="A78" s="70" t="s">
        <v>503</v>
      </c>
      <c r="B78" s="86" t="s">
        <v>504</v>
      </c>
      <c r="C78" s="67">
        <v>500000</v>
      </c>
      <c r="D78" s="67"/>
      <c r="E78" s="75">
        <f t="shared" si="39"/>
        <v>500000</v>
      </c>
      <c r="F78" s="67"/>
      <c r="G78" s="75">
        <f t="shared" si="40"/>
        <v>500000</v>
      </c>
      <c r="H78" s="67"/>
      <c r="I78" s="75">
        <f t="shared" si="41"/>
        <v>500000</v>
      </c>
      <c r="J78" s="67">
        <v>1657000</v>
      </c>
      <c r="K78" s="75">
        <f t="shared" si="42"/>
        <v>2157000</v>
      </c>
      <c r="L78" s="67"/>
      <c r="M78" s="67"/>
      <c r="N78" s="75">
        <f t="shared" si="45"/>
        <v>2157000</v>
      </c>
      <c r="O78" s="67"/>
      <c r="P78" s="64"/>
      <c r="Q78" s="73">
        <f t="shared" si="46"/>
        <v>0</v>
      </c>
      <c r="R78" s="107"/>
      <c r="S78" s="64"/>
      <c r="T78" s="73">
        <f t="shared" si="47"/>
        <v>0</v>
      </c>
    </row>
    <row r="79" spans="1:20" s="66" customFormat="1" ht="36" customHeight="1" x14ac:dyDescent="0.25">
      <c r="A79" s="70" t="s">
        <v>505</v>
      </c>
      <c r="B79" s="86" t="s">
        <v>506</v>
      </c>
      <c r="C79" s="67">
        <f>C80</f>
        <v>13592393</v>
      </c>
      <c r="D79" s="67">
        <f>D80</f>
        <v>0</v>
      </c>
      <c r="E79" s="75">
        <f t="shared" si="39"/>
        <v>13592393</v>
      </c>
      <c r="F79" s="67">
        <f>F80</f>
        <v>-603100</v>
      </c>
      <c r="G79" s="75">
        <f t="shared" si="40"/>
        <v>12989293</v>
      </c>
      <c r="H79" s="67">
        <f>H80</f>
        <v>0</v>
      </c>
      <c r="I79" s="75">
        <f t="shared" si="41"/>
        <v>12989293</v>
      </c>
      <c r="J79" s="67">
        <f>J80</f>
        <v>-1156200</v>
      </c>
      <c r="K79" s="75">
        <f t="shared" si="42"/>
        <v>11833093</v>
      </c>
      <c r="L79" s="67">
        <f>L80</f>
        <v>-3027393</v>
      </c>
      <c r="M79" s="67">
        <f>M80</f>
        <v>0</v>
      </c>
      <c r="N79" s="75">
        <f t="shared" si="45"/>
        <v>8805700</v>
      </c>
      <c r="O79" s="67">
        <f>SUM(O81+O82)</f>
        <v>15316000</v>
      </c>
      <c r="P79" s="64"/>
      <c r="Q79" s="73">
        <f t="shared" si="46"/>
        <v>15316000</v>
      </c>
      <c r="R79" s="67">
        <f t="shared" ref="R79" si="50">SUM(R80)</f>
        <v>7000000</v>
      </c>
      <c r="S79" s="64"/>
      <c r="T79" s="73">
        <f t="shared" si="47"/>
        <v>7000000</v>
      </c>
    </row>
    <row r="80" spans="1:20" s="66" customFormat="1" ht="18" customHeight="1" x14ac:dyDescent="0.25">
      <c r="A80" s="70" t="s">
        <v>507</v>
      </c>
      <c r="B80" s="86" t="s">
        <v>508</v>
      </c>
      <c r="C80" s="67">
        <f>SUM(C81:C82)</f>
        <v>13592393</v>
      </c>
      <c r="D80" s="67">
        <f>SUM(D81:D82)</f>
        <v>0</v>
      </c>
      <c r="E80" s="75">
        <f t="shared" si="39"/>
        <v>13592393</v>
      </c>
      <c r="F80" s="67">
        <f>SUM(F81:F82)</f>
        <v>-603100</v>
      </c>
      <c r="G80" s="75">
        <f t="shared" si="40"/>
        <v>12989293</v>
      </c>
      <c r="H80" s="67">
        <f>SUM(H81:H82)</f>
        <v>0</v>
      </c>
      <c r="I80" s="75">
        <f t="shared" si="41"/>
        <v>12989293</v>
      </c>
      <c r="J80" s="67">
        <f>SUM(J81:J82)</f>
        <v>-1156200</v>
      </c>
      <c r="K80" s="75">
        <f t="shared" si="42"/>
        <v>11833093</v>
      </c>
      <c r="L80" s="67">
        <f>SUM(L81:L82)</f>
        <v>-3027393</v>
      </c>
      <c r="M80" s="67">
        <f>SUM(M81:M82)</f>
        <v>0</v>
      </c>
      <c r="N80" s="75">
        <f t="shared" si="45"/>
        <v>8805700</v>
      </c>
      <c r="O80" s="67">
        <f t="shared" ref="O80" si="51">O81</f>
        <v>13316000</v>
      </c>
      <c r="P80" s="64"/>
      <c r="Q80" s="73">
        <f t="shared" si="46"/>
        <v>13316000</v>
      </c>
      <c r="R80" s="67">
        <f>SUM(R81:R82)</f>
        <v>7000000</v>
      </c>
      <c r="S80" s="64"/>
      <c r="T80" s="73">
        <f t="shared" si="47"/>
        <v>7000000</v>
      </c>
    </row>
    <row r="81" spans="1:20" s="66" customFormat="1" ht="36" customHeight="1" x14ac:dyDescent="0.25">
      <c r="A81" s="70" t="s">
        <v>509</v>
      </c>
      <c r="B81" s="86" t="s">
        <v>510</v>
      </c>
      <c r="C81" s="67">
        <v>11592393</v>
      </c>
      <c r="D81" s="67"/>
      <c r="E81" s="75">
        <f t="shared" si="39"/>
        <v>11592393</v>
      </c>
      <c r="F81" s="75">
        <v>-603100</v>
      </c>
      <c r="G81" s="75">
        <f t="shared" si="40"/>
        <v>10989293</v>
      </c>
      <c r="H81" s="75"/>
      <c r="I81" s="75">
        <f t="shared" si="41"/>
        <v>10989293</v>
      </c>
      <c r="J81" s="75">
        <v>-1252200</v>
      </c>
      <c r="K81" s="75">
        <f t="shared" si="42"/>
        <v>9737093</v>
      </c>
      <c r="L81" s="75">
        <v>-3060393</v>
      </c>
      <c r="M81" s="75"/>
      <c r="N81" s="75">
        <f t="shared" si="45"/>
        <v>6676700</v>
      </c>
      <c r="O81" s="75">
        <v>13316000</v>
      </c>
      <c r="P81" s="64"/>
      <c r="Q81" s="73">
        <f t="shared" si="46"/>
        <v>13316000</v>
      </c>
      <c r="R81" s="106">
        <v>5000000</v>
      </c>
      <c r="S81" s="64"/>
      <c r="T81" s="73">
        <f t="shared" si="47"/>
        <v>5000000</v>
      </c>
    </row>
    <row r="82" spans="1:20" s="66" customFormat="1" ht="36" customHeight="1" x14ac:dyDescent="0.25">
      <c r="A82" s="70" t="s">
        <v>511</v>
      </c>
      <c r="B82" s="86" t="s">
        <v>512</v>
      </c>
      <c r="C82" s="67">
        <v>2000000</v>
      </c>
      <c r="D82" s="67"/>
      <c r="E82" s="75">
        <f t="shared" si="39"/>
        <v>2000000</v>
      </c>
      <c r="F82" s="67"/>
      <c r="G82" s="75">
        <f t="shared" si="40"/>
        <v>2000000</v>
      </c>
      <c r="H82" s="67"/>
      <c r="I82" s="75">
        <f t="shared" si="41"/>
        <v>2000000</v>
      </c>
      <c r="J82" s="67">
        <v>96000</v>
      </c>
      <c r="K82" s="75">
        <f t="shared" si="42"/>
        <v>2096000</v>
      </c>
      <c r="L82" s="67">
        <v>33000</v>
      </c>
      <c r="M82" s="67"/>
      <c r="N82" s="75">
        <f t="shared" si="45"/>
        <v>2129000</v>
      </c>
      <c r="O82" s="67">
        <v>2000000</v>
      </c>
      <c r="P82" s="64"/>
      <c r="Q82" s="73">
        <f t="shared" si="46"/>
        <v>2000000</v>
      </c>
      <c r="R82" s="106">
        <v>2000000</v>
      </c>
      <c r="S82" s="64"/>
      <c r="T82" s="73">
        <f t="shared" si="47"/>
        <v>2000000</v>
      </c>
    </row>
    <row r="83" spans="1:20" s="66" customFormat="1" ht="20.25" customHeight="1" x14ac:dyDescent="0.25">
      <c r="A83" s="70" t="s">
        <v>513</v>
      </c>
      <c r="B83" s="86" t="s">
        <v>514</v>
      </c>
      <c r="C83" s="67">
        <f>C84+C112+C114+C116+C119</f>
        <v>1300000</v>
      </c>
      <c r="D83" s="67">
        <f>D84+D112+D114+D116+D119</f>
        <v>0</v>
      </c>
      <c r="E83" s="75">
        <f t="shared" si="39"/>
        <v>1300000</v>
      </c>
      <c r="F83" s="67">
        <f>F84+F112+F114+F116+F119</f>
        <v>0</v>
      </c>
      <c r="G83" s="75">
        <f t="shared" si="40"/>
        <v>1300000</v>
      </c>
      <c r="H83" s="67">
        <f>H84+H112+H114+H116+H119</f>
        <v>0</v>
      </c>
      <c r="I83" s="75">
        <f t="shared" si="41"/>
        <v>1300000</v>
      </c>
      <c r="J83" s="67">
        <f>J84+J112+J114+J116+J119</f>
        <v>0</v>
      </c>
      <c r="K83" s="75">
        <f t="shared" si="42"/>
        <v>1300000</v>
      </c>
      <c r="L83" s="67">
        <f>L84+L112+L114+L116+L119</f>
        <v>359500</v>
      </c>
      <c r="M83" s="67">
        <f>M84+M112+M114+M116+M119</f>
        <v>0</v>
      </c>
      <c r="N83" s="75">
        <f t="shared" si="45"/>
        <v>1659500</v>
      </c>
      <c r="O83" s="67">
        <f>O84+O112+O114+O116+O119</f>
        <v>1300000</v>
      </c>
      <c r="P83" s="64"/>
      <c r="Q83" s="73">
        <f t="shared" si="46"/>
        <v>1300000</v>
      </c>
      <c r="R83" s="67">
        <f>R84+R112+R114+R116+R119</f>
        <v>1300000</v>
      </c>
      <c r="S83" s="64"/>
      <c r="T83" s="73">
        <f t="shared" si="47"/>
        <v>1300000</v>
      </c>
    </row>
    <row r="84" spans="1:20" s="66" customFormat="1" ht="36" customHeight="1" x14ac:dyDescent="0.25">
      <c r="A84" s="70" t="s">
        <v>515</v>
      </c>
      <c r="B84" s="86" t="s">
        <v>516</v>
      </c>
      <c r="C84" s="67">
        <f>C85+C87+C89+C91+C94+C96+C98+C100+C102+C106+C108+C110</f>
        <v>1098400</v>
      </c>
      <c r="D84" s="67">
        <f>D85+D87+D89+D91+D94+D96+D98+D100+D102+D106+D108+D110</f>
        <v>0</v>
      </c>
      <c r="E84" s="75">
        <f t="shared" si="39"/>
        <v>1098400</v>
      </c>
      <c r="F84" s="67">
        <f>F85+F87+F89+F91+F94+F96+F98+F100+F102+F106+F108+F110</f>
        <v>0</v>
      </c>
      <c r="G84" s="75">
        <f t="shared" si="40"/>
        <v>1098400</v>
      </c>
      <c r="H84" s="67">
        <f>H85+H87+H89+H91+H94+H96+H98+H100+H102+H106+H108+H110</f>
        <v>0</v>
      </c>
      <c r="I84" s="75">
        <f t="shared" si="41"/>
        <v>1098400</v>
      </c>
      <c r="J84" s="67">
        <f>J85+J87+J89+J91+J94+J96+J98+J100+J102+J104+J106+J108+J110</f>
        <v>75000</v>
      </c>
      <c r="K84" s="75">
        <f t="shared" si="42"/>
        <v>1173400</v>
      </c>
      <c r="L84" s="67">
        <f>L85+L87+L89+L91+L94+L96+L98+L100+L102+L104+L106+L108+L110</f>
        <v>395000</v>
      </c>
      <c r="M84" s="67">
        <f>M85+M87+M89+M91+M94+M96+M98+M100+M102+M104+M106+M108+M110</f>
        <v>0</v>
      </c>
      <c r="N84" s="75">
        <f t="shared" si="45"/>
        <v>1568400</v>
      </c>
      <c r="O84" s="67">
        <f>O85+O87+O89+O91+O94+O96+O98+O100+O102+O106+O108+O110</f>
        <v>1098400</v>
      </c>
      <c r="P84" s="64"/>
      <c r="Q84" s="73">
        <f t="shared" si="46"/>
        <v>1098400</v>
      </c>
      <c r="R84" s="67">
        <f>R85+R87+R89+R91+R94+R96+R98+R100+R102+R106+R108+R110</f>
        <v>1098400</v>
      </c>
      <c r="S84" s="64"/>
      <c r="T84" s="73">
        <f t="shared" si="47"/>
        <v>1098400</v>
      </c>
    </row>
    <row r="85" spans="1:20" s="66" customFormat="1" ht="36" customHeight="1" x14ac:dyDescent="0.25">
      <c r="A85" s="70" t="s">
        <v>517</v>
      </c>
      <c r="B85" s="86" t="s">
        <v>518</v>
      </c>
      <c r="C85" s="67">
        <f>C86</f>
        <v>75000</v>
      </c>
      <c r="D85" s="67">
        <f>D86</f>
        <v>0</v>
      </c>
      <c r="E85" s="75">
        <f t="shared" si="39"/>
        <v>75000</v>
      </c>
      <c r="F85" s="67">
        <f>F86</f>
        <v>0</v>
      </c>
      <c r="G85" s="75">
        <f t="shared" si="40"/>
        <v>75000</v>
      </c>
      <c r="H85" s="67">
        <f>H86</f>
        <v>0</v>
      </c>
      <c r="I85" s="75">
        <f t="shared" si="41"/>
        <v>75000</v>
      </c>
      <c r="J85" s="67">
        <f>J86</f>
        <v>0</v>
      </c>
      <c r="K85" s="75">
        <f t="shared" si="42"/>
        <v>75000</v>
      </c>
      <c r="L85" s="67">
        <f>L86</f>
        <v>-50000</v>
      </c>
      <c r="M85" s="67">
        <f>M86</f>
        <v>0</v>
      </c>
      <c r="N85" s="75">
        <f t="shared" si="45"/>
        <v>25000</v>
      </c>
      <c r="O85" s="67">
        <f t="shared" ref="O85" si="52">O86</f>
        <v>75000</v>
      </c>
      <c r="P85" s="64"/>
      <c r="Q85" s="73">
        <f t="shared" si="46"/>
        <v>75000</v>
      </c>
      <c r="R85" s="67">
        <f t="shared" ref="R85" si="53">R86</f>
        <v>75000</v>
      </c>
      <c r="S85" s="64"/>
      <c r="T85" s="73">
        <f t="shared" si="47"/>
        <v>75000</v>
      </c>
    </row>
    <row r="86" spans="1:20" s="66" customFormat="1" ht="36" customHeight="1" x14ac:dyDescent="0.25">
      <c r="A86" s="70" t="s">
        <v>519</v>
      </c>
      <c r="B86" s="86" t="s">
        <v>520</v>
      </c>
      <c r="C86" s="67">
        <v>75000</v>
      </c>
      <c r="D86" s="67"/>
      <c r="E86" s="75">
        <f t="shared" si="39"/>
        <v>75000</v>
      </c>
      <c r="F86" s="67"/>
      <c r="G86" s="75">
        <f t="shared" si="40"/>
        <v>75000</v>
      </c>
      <c r="H86" s="67"/>
      <c r="I86" s="75">
        <f t="shared" si="41"/>
        <v>75000</v>
      </c>
      <c r="J86" s="67"/>
      <c r="K86" s="75">
        <f t="shared" si="42"/>
        <v>75000</v>
      </c>
      <c r="L86" s="67">
        <v>-50000</v>
      </c>
      <c r="M86" s="67"/>
      <c r="N86" s="75">
        <f t="shared" si="45"/>
        <v>25000</v>
      </c>
      <c r="O86" s="67">
        <v>75000</v>
      </c>
      <c r="P86" s="64"/>
      <c r="Q86" s="73">
        <f t="shared" si="46"/>
        <v>75000</v>
      </c>
      <c r="R86" s="67">
        <v>75000</v>
      </c>
      <c r="S86" s="64"/>
      <c r="T86" s="73">
        <f t="shared" si="47"/>
        <v>75000</v>
      </c>
    </row>
    <row r="87" spans="1:20" s="66" customFormat="1" ht="36" customHeight="1" x14ac:dyDescent="0.25">
      <c r="A87" s="70" t="s">
        <v>521</v>
      </c>
      <c r="B87" s="86" t="s">
        <v>522</v>
      </c>
      <c r="C87" s="67">
        <f>C88</f>
        <v>160000</v>
      </c>
      <c r="D87" s="67">
        <f>D88</f>
        <v>0</v>
      </c>
      <c r="E87" s="75">
        <f t="shared" si="39"/>
        <v>160000</v>
      </c>
      <c r="F87" s="67">
        <f>F88</f>
        <v>0</v>
      </c>
      <c r="G87" s="75">
        <f t="shared" si="40"/>
        <v>160000</v>
      </c>
      <c r="H87" s="67">
        <f>H88</f>
        <v>0</v>
      </c>
      <c r="I87" s="75">
        <f t="shared" si="41"/>
        <v>160000</v>
      </c>
      <c r="J87" s="67">
        <f>J88</f>
        <v>0</v>
      </c>
      <c r="K87" s="75">
        <f t="shared" si="42"/>
        <v>160000</v>
      </c>
      <c r="L87" s="67">
        <f>L88</f>
        <v>-30000</v>
      </c>
      <c r="M87" s="67">
        <f>M88</f>
        <v>0</v>
      </c>
      <c r="N87" s="75">
        <f t="shared" si="45"/>
        <v>130000</v>
      </c>
      <c r="O87" s="67">
        <f t="shared" ref="O87" si="54">O88</f>
        <v>160000</v>
      </c>
      <c r="P87" s="64"/>
      <c r="Q87" s="73">
        <f t="shared" si="46"/>
        <v>160000</v>
      </c>
      <c r="R87" s="67">
        <f t="shared" ref="R87" si="55">R88</f>
        <v>160000</v>
      </c>
      <c r="S87" s="64"/>
      <c r="T87" s="73">
        <f t="shared" si="47"/>
        <v>160000</v>
      </c>
    </row>
    <row r="88" spans="1:20" s="66" customFormat="1" ht="36" customHeight="1" x14ac:dyDescent="0.25">
      <c r="A88" s="70" t="s">
        <v>523</v>
      </c>
      <c r="B88" s="86" t="s">
        <v>524</v>
      </c>
      <c r="C88" s="67">
        <v>160000</v>
      </c>
      <c r="D88" s="67"/>
      <c r="E88" s="75">
        <f t="shared" si="39"/>
        <v>160000</v>
      </c>
      <c r="F88" s="67"/>
      <c r="G88" s="75">
        <f t="shared" si="40"/>
        <v>160000</v>
      </c>
      <c r="H88" s="67"/>
      <c r="I88" s="75">
        <f t="shared" si="41"/>
        <v>160000</v>
      </c>
      <c r="J88" s="67"/>
      <c r="K88" s="75">
        <f t="shared" si="42"/>
        <v>160000</v>
      </c>
      <c r="L88" s="67">
        <v>-30000</v>
      </c>
      <c r="M88" s="67"/>
      <c r="N88" s="75">
        <f t="shared" si="45"/>
        <v>130000</v>
      </c>
      <c r="O88" s="67">
        <v>160000</v>
      </c>
      <c r="P88" s="64"/>
      <c r="Q88" s="73">
        <f t="shared" si="46"/>
        <v>160000</v>
      </c>
      <c r="R88" s="67">
        <v>160000</v>
      </c>
      <c r="S88" s="64"/>
      <c r="T88" s="73">
        <f t="shared" si="47"/>
        <v>160000</v>
      </c>
    </row>
    <row r="89" spans="1:20" s="66" customFormat="1" ht="36" customHeight="1" x14ac:dyDescent="0.25">
      <c r="A89" s="68" t="s">
        <v>525</v>
      </c>
      <c r="B89" s="95" t="s">
        <v>526</v>
      </c>
      <c r="C89" s="67">
        <f>C90</f>
        <v>105000</v>
      </c>
      <c r="D89" s="67">
        <f>D90</f>
        <v>0</v>
      </c>
      <c r="E89" s="75">
        <f t="shared" si="39"/>
        <v>105000</v>
      </c>
      <c r="F89" s="67">
        <f>F90</f>
        <v>0</v>
      </c>
      <c r="G89" s="75">
        <f t="shared" si="40"/>
        <v>105000</v>
      </c>
      <c r="H89" s="67">
        <f>H90</f>
        <v>0</v>
      </c>
      <c r="I89" s="75">
        <f t="shared" si="41"/>
        <v>105000</v>
      </c>
      <c r="J89" s="67">
        <f>J90</f>
        <v>0</v>
      </c>
      <c r="K89" s="75">
        <f t="shared" si="42"/>
        <v>105000</v>
      </c>
      <c r="L89" s="67">
        <f>L90</f>
        <v>500000</v>
      </c>
      <c r="M89" s="67">
        <f>M90</f>
        <v>0</v>
      </c>
      <c r="N89" s="75">
        <f t="shared" si="45"/>
        <v>605000</v>
      </c>
      <c r="O89" s="67">
        <f t="shared" ref="O89" si="56">O90</f>
        <v>105000</v>
      </c>
      <c r="P89" s="64"/>
      <c r="Q89" s="73">
        <f t="shared" si="46"/>
        <v>105000</v>
      </c>
      <c r="R89" s="67">
        <f t="shared" ref="R89" si="57">R90</f>
        <v>105000</v>
      </c>
      <c r="S89" s="64"/>
      <c r="T89" s="73">
        <f t="shared" si="47"/>
        <v>105000</v>
      </c>
    </row>
    <row r="90" spans="1:20" s="66" customFormat="1" ht="36" customHeight="1" x14ac:dyDescent="0.25">
      <c r="A90" s="69" t="s">
        <v>527</v>
      </c>
      <c r="B90" s="95" t="s">
        <v>528</v>
      </c>
      <c r="C90" s="67">
        <v>105000</v>
      </c>
      <c r="D90" s="67"/>
      <c r="E90" s="75">
        <f t="shared" si="39"/>
        <v>105000</v>
      </c>
      <c r="F90" s="67"/>
      <c r="G90" s="75">
        <f t="shared" si="40"/>
        <v>105000</v>
      </c>
      <c r="H90" s="67"/>
      <c r="I90" s="75">
        <f t="shared" si="41"/>
        <v>105000</v>
      </c>
      <c r="J90" s="67"/>
      <c r="K90" s="75">
        <f t="shared" si="42"/>
        <v>105000</v>
      </c>
      <c r="L90" s="67">
        <v>500000</v>
      </c>
      <c r="M90" s="67"/>
      <c r="N90" s="75">
        <f t="shared" si="45"/>
        <v>605000</v>
      </c>
      <c r="O90" s="75">
        <v>105000</v>
      </c>
      <c r="P90" s="64"/>
      <c r="Q90" s="73">
        <f t="shared" si="46"/>
        <v>105000</v>
      </c>
      <c r="R90" s="106">
        <v>105000</v>
      </c>
      <c r="S90" s="64"/>
      <c r="T90" s="73">
        <f t="shared" si="47"/>
        <v>105000</v>
      </c>
    </row>
    <row r="91" spans="1:20" s="66" customFormat="1" ht="36" customHeight="1" x14ac:dyDescent="0.25">
      <c r="A91" s="69" t="s">
        <v>529</v>
      </c>
      <c r="B91" s="95" t="s">
        <v>530</v>
      </c>
      <c r="C91" s="67">
        <f>C92+C93</f>
        <v>70000</v>
      </c>
      <c r="D91" s="67">
        <f>D92+D93</f>
        <v>0</v>
      </c>
      <c r="E91" s="75">
        <f t="shared" si="39"/>
        <v>70000</v>
      </c>
      <c r="F91" s="67">
        <f>F92+F93</f>
        <v>0</v>
      </c>
      <c r="G91" s="75">
        <f t="shared" si="40"/>
        <v>70000</v>
      </c>
      <c r="H91" s="67">
        <f>H92+H93</f>
        <v>0</v>
      </c>
      <c r="I91" s="75">
        <f t="shared" si="41"/>
        <v>70000</v>
      </c>
      <c r="J91" s="67">
        <f>J92+J93</f>
        <v>15000</v>
      </c>
      <c r="K91" s="75">
        <f t="shared" si="42"/>
        <v>85000</v>
      </c>
      <c r="L91" s="67">
        <f>L92+L93</f>
        <v>-3000</v>
      </c>
      <c r="M91" s="67">
        <f>M92+M93</f>
        <v>0</v>
      </c>
      <c r="N91" s="75">
        <f t="shared" si="45"/>
        <v>82000</v>
      </c>
      <c r="O91" s="67">
        <f t="shared" ref="O91" si="58">O92+O93</f>
        <v>70000</v>
      </c>
      <c r="P91" s="64"/>
      <c r="Q91" s="73">
        <f t="shared" si="46"/>
        <v>70000</v>
      </c>
      <c r="R91" s="67">
        <f t="shared" ref="R91" si="59">R92+R93</f>
        <v>70000</v>
      </c>
      <c r="S91" s="64"/>
      <c r="T91" s="73">
        <f t="shared" si="47"/>
        <v>70000</v>
      </c>
    </row>
    <row r="92" spans="1:20" s="66" customFormat="1" ht="36" customHeight="1" x14ac:dyDescent="0.25">
      <c r="A92" s="69" t="s">
        <v>531</v>
      </c>
      <c r="B92" s="95" t="s">
        <v>532</v>
      </c>
      <c r="C92" s="67">
        <v>65000</v>
      </c>
      <c r="D92" s="67"/>
      <c r="E92" s="75">
        <f t="shared" si="39"/>
        <v>65000</v>
      </c>
      <c r="F92" s="67"/>
      <c r="G92" s="75">
        <f t="shared" si="40"/>
        <v>65000</v>
      </c>
      <c r="H92" s="67"/>
      <c r="I92" s="75">
        <f t="shared" si="41"/>
        <v>65000</v>
      </c>
      <c r="J92" s="67">
        <v>15000</v>
      </c>
      <c r="K92" s="75">
        <f t="shared" si="42"/>
        <v>80000</v>
      </c>
      <c r="L92" s="67">
        <v>2000</v>
      </c>
      <c r="M92" s="67"/>
      <c r="N92" s="75">
        <f t="shared" si="45"/>
        <v>82000</v>
      </c>
      <c r="O92" s="67">
        <v>65000</v>
      </c>
      <c r="P92" s="64"/>
      <c r="Q92" s="73">
        <f t="shared" si="46"/>
        <v>65000</v>
      </c>
      <c r="R92" s="67">
        <v>65000</v>
      </c>
      <c r="S92" s="64"/>
      <c r="T92" s="73">
        <f t="shared" si="47"/>
        <v>65000</v>
      </c>
    </row>
    <row r="93" spans="1:20" s="66" customFormat="1" ht="36" customHeight="1" x14ac:dyDescent="0.25">
      <c r="A93" s="69" t="s">
        <v>533</v>
      </c>
      <c r="B93" s="95" t="s">
        <v>534</v>
      </c>
      <c r="C93" s="67">
        <v>5000</v>
      </c>
      <c r="D93" s="67"/>
      <c r="E93" s="75">
        <f t="shared" si="39"/>
        <v>5000</v>
      </c>
      <c r="F93" s="67"/>
      <c r="G93" s="75">
        <f t="shared" si="40"/>
        <v>5000</v>
      </c>
      <c r="H93" s="67"/>
      <c r="I93" s="75">
        <f t="shared" si="41"/>
        <v>5000</v>
      </c>
      <c r="J93" s="67"/>
      <c r="K93" s="75">
        <f t="shared" si="42"/>
        <v>5000</v>
      </c>
      <c r="L93" s="67">
        <v>-5000</v>
      </c>
      <c r="M93" s="67"/>
      <c r="N93" s="75">
        <f t="shared" si="45"/>
        <v>0</v>
      </c>
      <c r="O93" s="67">
        <v>5000</v>
      </c>
      <c r="P93" s="64"/>
      <c r="Q93" s="73">
        <f t="shared" si="46"/>
        <v>5000</v>
      </c>
      <c r="R93" s="107">
        <v>5000</v>
      </c>
      <c r="S93" s="64"/>
      <c r="T93" s="73">
        <f t="shared" si="47"/>
        <v>5000</v>
      </c>
    </row>
    <row r="94" spans="1:20" s="66" customFormat="1" ht="36" customHeight="1" x14ac:dyDescent="0.25">
      <c r="A94" s="69" t="s">
        <v>535</v>
      </c>
      <c r="B94" s="95" t="s">
        <v>536</v>
      </c>
      <c r="C94" s="67">
        <f>C95</f>
        <v>10000</v>
      </c>
      <c r="D94" s="67">
        <f>D95</f>
        <v>0</v>
      </c>
      <c r="E94" s="75">
        <f t="shared" si="39"/>
        <v>10000</v>
      </c>
      <c r="F94" s="67">
        <f>F95</f>
        <v>0</v>
      </c>
      <c r="G94" s="75">
        <f t="shared" si="40"/>
        <v>10000</v>
      </c>
      <c r="H94" s="67">
        <f>H95</f>
        <v>0</v>
      </c>
      <c r="I94" s="75">
        <f t="shared" si="41"/>
        <v>10000</v>
      </c>
      <c r="J94" s="67">
        <f>J95</f>
        <v>0</v>
      </c>
      <c r="K94" s="75">
        <f t="shared" si="42"/>
        <v>10000</v>
      </c>
      <c r="L94" s="67">
        <f>L95</f>
        <v>-2000</v>
      </c>
      <c r="M94" s="67">
        <f>M95</f>
        <v>0</v>
      </c>
      <c r="N94" s="75">
        <f t="shared" si="45"/>
        <v>8000</v>
      </c>
      <c r="O94" s="67">
        <f t="shared" ref="O94" si="60">O95</f>
        <v>10000</v>
      </c>
      <c r="P94" s="64"/>
      <c r="Q94" s="73">
        <f t="shared" si="46"/>
        <v>10000</v>
      </c>
      <c r="R94" s="67">
        <f t="shared" ref="R94" si="61">R95</f>
        <v>10000</v>
      </c>
      <c r="S94" s="64"/>
      <c r="T94" s="73">
        <f t="shared" si="47"/>
        <v>10000</v>
      </c>
    </row>
    <row r="95" spans="1:20" s="66" customFormat="1" ht="36" customHeight="1" x14ac:dyDescent="0.25">
      <c r="A95" s="69" t="s">
        <v>537</v>
      </c>
      <c r="B95" s="95" t="s">
        <v>538</v>
      </c>
      <c r="C95" s="67">
        <v>10000</v>
      </c>
      <c r="D95" s="67"/>
      <c r="E95" s="75">
        <f t="shared" si="39"/>
        <v>10000</v>
      </c>
      <c r="F95" s="67"/>
      <c r="G95" s="75">
        <f t="shared" si="40"/>
        <v>10000</v>
      </c>
      <c r="H95" s="67"/>
      <c r="I95" s="75">
        <f t="shared" si="41"/>
        <v>10000</v>
      </c>
      <c r="J95" s="67"/>
      <c r="K95" s="75">
        <f t="shared" si="42"/>
        <v>10000</v>
      </c>
      <c r="L95" s="67">
        <v>-2000</v>
      </c>
      <c r="M95" s="67"/>
      <c r="N95" s="75">
        <f t="shared" si="45"/>
        <v>8000</v>
      </c>
      <c r="O95" s="67">
        <v>10000</v>
      </c>
      <c r="P95" s="64"/>
      <c r="Q95" s="73">
        <f t="shared" si="46"/>
        <v>10000</v>
      </c>
      <c r="R95" s="106">
        <v>10000</v>
      </c>
      <c r="S95" s="64"/>
      <c r="T95" s="73">
        <f t="shared" si="47"/>
        <v>10000</v>
      </c>
    </row>
    <row r="96" spans="1:20" s="66" customFormat="1" ht="36" customHeight="1" x14ac:dyDescent="0.25">
      <c r="A96" s="69" t="s">
        <v>539</v>
      </c>
      <c r="B96" s="95" t="s">
        <v>540</v>
      </c>
      <c r="C96" s="67">
        <f>C97</f>
        <v>65000</v>
      </c>
      <c r="D96" s="67">
        <f>D97</f>
        <v>0</v>
      </c>
      <c r="E96" s="75">
        <f t="shared" si="39"/>
        <v>65000</v>
      </c>
      <c r="F96" s="67">
        <f>F97</f>
        <v>0</v>
      </c>
      <c r="G96" s="75">
        <f t="shared" si="40"/>
        <v>65000</v>
      </c>
      <c r="H96" s="67">
        <f>H97</f>
        <v>0</v>
      </c>
      <c r="I96" s="75">
        <f t="shared" si="41"/>
        <v>65000</v>
      </c>
      <c r="J96" s="67">
        <f>J97</f>
        <v>0</v>
      </c>
      <c r="K96" s="75">
        <f t="shared" si="42"/>
        <v>65000</v>
      </c>
      <c r="L96" s="67">
        <f>L97</f>
        <v>-47000</v>
      </c>
      <c r="M96" s="67">
        <f>M97</f>
        <v>0</v>
      </c>
      <c r="N96" s="75">
        <f t="shared" si="45"/>
        <v>18000</v>
      </c>
      <c r="O96" s="67">
        <f t="shared" ref="O96" si="62">O97</f>
        <v>65000</v>
      </c>
      <c r="P96" s="64"/>
      <c r="Q96" s="73">
        <f t="shared" si="46"/>
        <v>65000</v>
      </c>
      <c r="R96" s="67">
        <f t="shared" ref="R96" si="63">R97</f>
        <v>65000</v>
      </c>
      <c r="S96" s="64"/>
      <c r="T96" s="73">
        <f t="shared" si="47"/>
        <v>65000</v>
      </c>
    </row>
    <row r="97" spans="1:20" s="66" customFormat="1" ht="36" customHeight="1" x14ac:dyDescent="0.25">
      <c r="A97" s="69" t="s">
        <v>541</v>
      </c>
      <c r="B97" s="95" t="s">
        <v>542</v>
      </c>
      <c r="C97" s="67">
        <v>65000</v>
      </c>
      <c r="D97" s="67"/>
      <c r="E97" s="75">
        <f t="shared" si="39"/>
        <v>65000</v>
      </c>
      <c r="F97" s="67"/>
      <c r="G97" s="75">
        <f t="shared" si="40"/>
        <v>65000</v>
      </c>
      <c r="H97" s="67"/>
      <c r="I97" s="75">
        <f t="shared" si="41"/>
        <v>65000</v>
      </c>
      <c r="J97" s="67"/>
      <c r="K97" s="75">
        <f t="shared" si="42"/>
        <v>65000</v>
      </c>
      <c r="L97" s="67">
        <v>-47000</v>
      </c>
      <c r="M97" s="67"/>
      <c r="N97" s="75">
        <f t="shared" si="45"/>
        <v>18000</v>
      </c>
      <c r="O97" s="67">
        <v>65000</v>
      </c>
      <c r="P97" s="64"/>
      <c r="Q97" s="73">
        <f t="shared" si="46"/>
        <v>65000</v>
      </c>
      <c r="R97" s="107">
        <v>65000</v>
      </c>
      <c r="S97" s="64"/>
      <c r="T97" s="73">
        <f t="shared" si="47"/>
        <v>65000</v>
      </c>
    </row>
    <row r="98" spans="1:20" s="66" customFormat="1" ht="36" customHeight="1" x14ac:dyDescent="0.25">
      <c r="A98" s="69" t="s">
        <v>543</v>
      </c>
      <c r="B98" s="95" t="s">
        <v>544</v>
      </c>
      <c r="C98" s="67">
        <f>C99</f>
        <v>10400</v>
      </c>
      <c r="D98" s="67">
        <f>D99</f>
        <v>0</v>
      </c>
      <c r="E98" s="75">
        <f t="shared" si="39"/>
        <v>10400</v>
      </c>
      <c r="F98" s="67">
        <f>F99</f>
        <v>0</v>
      </c>
      <c r="G98" s="75">
        <f t="shared" si="40"/>
        <v>10400</v>
      </c>
      <c r="H98" s="67">
        <f>H99</f>
        <v>0</v>
      </c>
      <c r="I98" s="75">
        <f t="shared" si="41"/>
        <v>10400</v>
      </c>
      <c r="J98" s="67">
        <f>J99</f>
        <v>0</v>
      </c>
      <c r="K98" s="75">
        <f t="shared" si="42"/>
        <v>10400</v>
      </c>
      <c r="L98" s="67">
        <f>L99</f>
        <v>0</v>
      </c>
      <c r="M98" s="67">
        <f>M99</f>
        <v>0</v>
      </c>
      <c r="N98" s="75">
        <f t="shared" si="45"/>
        <v>10400</v>
      </c>
      <c r="O98" s="67">
        <f t="shared" ref="O98" si="64">O99</f>
        <v>10400</v>
      </c>
      <c r="P98" s="64"/>
      <c r="Q98" s="73">
        <f t="shared" si="46"/>
        <v>10400</v>
      </c>
      <c r="R98" s="67">
        <f t="shared" ref="R98" si="65">R99</f>
        <v>10400</v>
      </c>
      <c r="S98" s="64"/>
      <c r="T98" s="73">
        <f t="shared" si="47"/>
        <v>10400</v>
      </c>
    </row>
    <row r="99" spans="1:20" s="66" customFormat="1" ht="36" customHeight="1" x14ac:dyDescent="0.25">
      <c r="A99" s="69" t="s">
        <v>545</v>
      </c>
      <c r="B99" s="95" t="s">
        <v>546</v>
      </c>
      <c r="C99" s="67">
        <v>10400</v>
      </c>
      <c r="D99" s="67"/>
      <c r="E99" s="75">
        <f t="shared" si="39"/>
        <v>10400</v>
      </c>
      <c r="F99" s="67"/>
      <c r="G99" s="75">
        <f t="shared" si="40"/>
        <v>10400</v>
      </c>
      <c r="H99" s="67"/>
      <c r="I99" s="75">
        <f t="shared" si="41"/>
        <v>10400</v>
      </c>
      <c r="J99" s="67"/>
      <c r="K99" s="75">
        <f t="shared" si="42"/>
        <v>10400</v>
      </c>
      <c r="L99" s="67"/>
      <c r="M99" s="67"/>
      <c r="N99" s="75">
        <f t="shared" si="45"/>
        <v>10400</v>
      </c>
      <c r="O99" s="67">
        <v>10400</v>
      </c>
      <c r="P99" s="64"/>
      <c r="Q99" s="73">
        <f t="shared" si="46"/>
        <v>10400</v>
      </c>
      <c r="R99" s="67">
        <v>10400</v>
      </c>
      <c r="S99" s="64"/>
      <c r="T99" s="73">
        <f t="shared" si="47"/>
        <v>10400</v>
      </c>
    </row>
    <row r="100" spans="1:20" s="66" customFormat="1" ht="36" customHeight="1" x14ac:dyDescent="0.25">
      <c r="A100" s="69" t="s">
        <v>547</v>
      </c>
      <c r="B100" s="95" t="s">
        <v>548</v>
      </c>
      <c r="C100" s="67">
        <f>C101</f>
        <v>0</v>
      </c>
      <c r="D100" s="67">
        <f>D101</f>
        <v>0</v>
      </c>
      <c r="E100" s="75">
        <f t="shared" si="39"/>
        <v>0</v>
      </c>
      <c r="F100" s="67">
        <f>F101</f>
        <v>0</v>
      </c>
      <c r="G100" s="75">
        <f t="shared" si="40"/>
        <v>0</v>
      </c>
      <c r="H100" s="67">
        <f>H101</f>
        <v>0</v>
      </c>
      <c r="I100" s="75">
        <f t="shared" si="41"/>
        <v>0</v>
      </c>
      <c r="J100" s="67">
        <f>J101</f>
        <v>0</v>
      </c>
      <c r="K100" s="75">
        <f t="shared" si="42"/>
        <v>0</v>
      </c>
      <c r="L100" s="67">
        <f>L101</f>
        <v>0</v>
      </c>
      <c r="M100" s="67">
        <f>M101</f>
        <v>0</v>
      </c>
      <c r="N100" s="75">
        <f t="shared" si="45"/>
        <v>0</v>
      </c>
      <c r="O100" s="67">
        <f t="shared" ref="O100" si="66">O101</f>
        <v>0</v>
      </c>
      <c r="P100" s="64"/>
      <c r="Q100" s="73">
        <f t="shared" si="46"/>
        <v>0</v>
      </c>
      <c r="R100" s="67">
        <f t="shared" ref="R100" si="67">R101</f>
        <v>0</v>
      </c>
      <c r="S100" s="64"/>
      <c r="T100" s="73">
        <f t="shared" si="47"/>
        <v>0</v>
      </c>
    </row>
    <row r="101" spans="1:20" s="66" customFormat="1" ht="36" customHeight="1" x14ac:dyDescent="0.25">
      <c r="A101" s="69" t="s">
        <v>549</v>
      </c>
      <c r="B101" s="95" t="s">
        <v>550</v>
      </c>
      <c r="C101" s="67"/>
      <c r="D101" s="67"/>
      <c r="E101" s="75">
        <f t="shared" si="39"/>
        <v>0</v>
      </c>
      <c r="F101" s="67"/>
      <c r="G101" s="75">
        <f t="shared" si="40"/>
        <v>0</v>
      </c>
      <c r="H101" s="67"/>
      <c r="I101" s="75">
        <f t="shared" si="41"/>
        <v>0</v>
      </c>
      <c r="J101" s="67"/>
      <c r="K101" s="75">
        <f t="shared" si="42"/>
        <v>0</v>
      </c>
      <c r="L101" s="67"/>
      <c r="M101" s="67"/>
      <c r="N101" s="75">
        <f t="shared" si="45"/>
        <v>0</v>
      </c>
      <c r="O101" s="67"/>
      <c r="P101" s="64"/>
      <c r="Q101" s="73">
        <f t="shared" si="46"/>
        <v>0</v>
      </c>
      <c r="R101" s="67"/>
      <c r="S101" s="64"/>
      <c r="T101" s="73">
        <f t="shared" si="47"/>
        <v>0</v>
      </c>
    </row>
    <row r="102" spans="1:20" s="66" customFormat="1" ht="44.25" customHeight="1" x14ac:dyDescent="0.25">
      <c r="A102" s="69" t="s">
        <v>551</v>
      </c>
      <c r="B102" s="95" t="s">
        <v>552</v>
      </c>
      <c r="C102" s="67">
        <f>C103</f>
        <v>15000</v>
      </c>
      <c r="D102" s="67">
        <f>D103</f>
        <v>0</v>
      </c>
      <c r="E102" s="75">
        <f t="shared" ref="E102:E137" si="68">C102+D102</f>
        <v>15000</v>
      </c>
      <c r="F102" s="67">
        <f>F103</f>
        <v>0</v>
      </c>
      <c r="G102" s="75">
        <f t="shared" ref="G102:G137" si="69">E102+F102</f>
        <v>15000</v>
      </c>
      <c r="H102" s="67">
        <f>H103</f>
        <v>0</v>
      </c>
      <c r="I102" s="75">
        <f t="shared" ref="I102:I103" si="70">G102+H102</f>
        <v>15000</v>
      </c>
      <c r="J102" s="67">
        <f>J103</f>
        <v>0</v>
      </c>
      <c r="K102" s="75">
        <f t="shared" ref="K102:K135" si="71">I102+J102</f>
        <v>15000</v>
      </c>
      <c r="L102" s="67">
        <f>L103</f>
        <v>-2000</v>
      </c>
      <c r="M102" s="67">
        <f>M103</f>
        <v>0</v>
      </c>
      <c r="N102" s="75">
        <f t="shared" si="45"/>
        <v>13000</v>
      </c>
      <c r="O102" s="67">
        <f t="shared" ref="O102" si="72">O103</f>
        <v>15000</v>
      </c>
      <c r="P102" s="64"/>
      <c r="Q102" s="73">
        <f t="shared" si="46"/>
        <v>15000</v>
      </c>
      <c r="R102" s="67">
        <f t="shared" ref="R102" si="73">R103</f>
        <v>15000</v>
      </c>
      <c r="S102" s="64"/>
      <c r="T102" s="73">
        <f t="shared" si="47"/>
        <v>15000</v>
      </c>
    </row>
    <row r="103" spans="1:20" s="66" customFormat="1" ht="52.5" customHeight="1" x14ac:dyDescent="0.25">
      <c r="A103" s="69" t="s">
        <v>553</v>
      </c>
      <c r="B103" s="95" t="s">
        <v>554</v>
      </c>
      <c r="C103" s="67">
        <v>15000</v>
      </c>
      <c r="D103" s="67"/>
      <c r="E103" s="75">
        <f t="shared" si="68"/>
        <v>15000</v>
      </c>
      <c r="F103" s="67"/>
      <c r="G103" s="75">
        <f t="shared" si="69"/>
        <v>15000</v>
      </c>
      <c r="H103" s="67"/>
      <c r="I103" s="75">
        <f t="shared" si="70"/>
        <v>15000</v>
      </c>
      <c r="J103" s="67"/>
      <c r="K103" s="75">
        <f t="shared" si="71"/>
        <v>15000</v>
      </c>
      <c r="L103" s="67">
        <v>-2000</v>
      </c>
      <c r="M103" s="67"/>
      <c r="N103" s="75">
        <f t="shared" si="45"/>
        <v>13000</v>
      </c>
      <c r="O103" s="67">
        <v>15000</v>
      </c>
      <c r="P103" s="64"/>
      <c r="Q103" s="73">
        <f t="shared" si="46"/>
        <v>15000</v>
      </c>
      <c r="R103" s="67">
        <v>15000</v>
      </c>
      <c r="S103" s="64"/>
      <c r="T103" s="73">
        <f t="shared" si="47"/>
        <v>15000</v>
      </c>
    </row>
    <row r="104" spans="1:20" s="66" customFormat="1" ht="54.75" customHeight="1" x14ac:dyDescent="0.25">
      <c r="A104" s="69" t="s">
        <v>673</v>
      </c>
      <c r="B104" s="86" t="s">
        <v>674</v>
      </c>
      <c r="C104" s="67"/>
      <c r="D104" s="67"/>
      <c r="E104" s="75"/>
      <c r="F104" s="67"/>
      <c r="G104" s="75"/>
      <c r="H104" s="67"/>
      <c r="I104" s="75"/>
      <c r="J104" s="67">
        <f>J105</f>
        <v>2000</v>
      </c>
      <c r="K104" s="75">
        <f t="shared" si="71"/>
        <v>2000</v>
      </c>
      <c r="L104" s="67">
        <f>L105</f>
        <v>0</v>
      </c>
      <c r="M104" s="67">
        <f>M105</f>
        <v>0</v>
      </c>
      <c r="N104" s="75">
        <f t="shared" si="45"/>
        <v>2000</v>
      </c>
      <c r="O104" s="67"/>
      <c r="P104" s="64"/>
      <c r="Q104" s="73"/>
      <c r="R104" s="67"/>
      <c r="S104" s="64"/>
      <c r="T104" s="73"/>
    </row>
    <row r="105" spans="1:20" s="66" customFormat="1" ht="72" customHeight="1" x14ac:dyDescent="0.25">
      <c r="A105" s="69" t="s">
        <v>675</v>
      </c>
      <c r="B105" s="86" t="s">
        <v>676</v>
      </c>
      <c r="C105" s="67"/>
      <c r="D105" s="67"/>
      <c r="E105" s="75"/>
      <c r="F105" s="67"/>
      <c r="G105" s="75"/>
      <c r="H105" s="67"/>
      <c r="I105" s="75"/>
      <c r="J105" s="67">
        <v>2000</v>
      </c>
      <c r="K105" s="75">
        <f t="shared" si="71"/>
        <v>2000</v>
      </c>
      <c r="L105" s="67"/>
      <c r="M105" s="67"/>
      <c r="N105" s="75">
        <f t="shared" si="45"/>
        <v>2000</v>
      </c>
      <c r="O105" s="67"/>
      <c r="P105" s="64"/>
      <c r="Q105" s="73"/>
      <c r="R105" s="67"/>
      <c r="S105" s="64"/>
      <c r="T105" s="73"/>
    </row>
    <row r="106" spans="1:20" s="66" customFormat="1" ht="26.25" customHeight="1" x14ac:dyDescent="0.25">
      <c r="A106" s="69" t="s">
        <v>555</v>
      </c>
      <c r="B106" s="95" t="s">
        <v>556</v>
      </c>
      <c r="C106" s="67">
        <f>C107</f>
        <v>165000</v>
      </c>
      <c r="D106" s="67">
        <f>D107</f>
        <v>0</v>
      </c>
      <c r="E106" s="75">
        <f t="shared" si="68"/>
        <v>165000</v>
      </c>
      <c r="F106" s="67">
        <f>F107</f>
        <v>-70000</v>
      </c>
      <c r="G106" s="75">
        <f t="shared" si="69"/>
        <v>95000</v>
      </c>
      <c r="H106" s="67">
        <f>H107</f>
        <v>0</v>
      </c>
      <c r="I106" s="75">
        <f t="shared" ref="I106:I139" si="74">G106+H106</f>
        <v>95000</v>
      </c>
      <c r="J106" s="67">
        <f>J107</f>
        <v>0</v>
      </c>
      <c r="K106" s="75">
        <f t="shared" si="71"/>
        <v>95000</v>
      </c>
      <c r="L106" s="67">
        <f>L107</f>
        <v>-50000</v>
      </c>
      <c r="M106" s="67">
        <f>M107</f>
        <v>0</v>
      </c>
      <c r="N106" s="75">
        <f t="shared" si="45"/>
        <v>45000</v>
      </c>
      <c r="O106" s="67">
        <f t="shared" ref="O106" si="75">O107</f>
        <v>165000</v>
      </c>
      <c r="P106" s="64"/>
      <c r="Q106" s="73">
        <f t="shared" si="46"/>
        <v>165000</v>
      </c>
      <c r="R106" s="67">
        <f t="shared" ref="R106" si="76">R107</f>
        <v>165000</v>
      </c>
      <c r="S106" s="64"/>
      <c r="T106" s="73">
        <f t="shared" si="47"/>
        <v>165000</v>
      </c>
    </row>
    <row r="107" spans="1:20" s="66" customFormat="1" ht="30.75" customHeight="1" x14ac:dyDescent="0.25">
      <c r="A107" s="69" t="s">
        <v>557</v>
      </c>
      <c r="B107" s="95" t="s">
        <v>558</v>
      </c>
      <c r="C107" s="67">
        <v>165000</v>
      </c>
      <c r="D107" s="67"/>
      <c r="E107" s="75">
        <f t="shared" si="68"/>
        <v>165000</v>
      </c>
      <c r="F107" s="67">
        <v>-70000</v>
      </c>
      <c r="G107" s="75">
        <f t="shared" si="69"/>
        <v>95000</v>
      </c>
      <c r="H107" s="67"/>
      <c r="I107" s="75">
        <f t="shared" si="74"/>
        <v>95000</v>
      </c>
      <c r="J107" s="67"/>
      <c r="K107" s="75">
        <f t="shared" si="71"/>
        <v>95000</v>
      </c>
      <c r="L107" s="67">
        <v>-50000</v>
      </c>
      <c r="M107" s="67"/>
      <c r="N107" s="75">
        <f t="shared" si="45"/>
        <v>45000</v>
      </c>
      <c r="O107" s="67">
        <v>165000</v>
      </c>
      <c r="P107" s="64"/>
      <c r="Q107" s="73">
        <f t="shared" si="46"/>
        <v>165000</v>
      </c>
      <c r="R107" s="67">
        <v>165000</v>
      </c>
      <c r="S107" s="64"/>
      <c r="T107" s="73">
        <f t="shared" si="47"/>
        <v>165000</v>
      </c>
    </row>
    <row r="108" spans="1:20" s="66" customFormat="1" ht="41.25" customHeight="1" x14ac:dyDescent="0.25">
      <c r="A108" s="69" t="s">
        <v>559</v>
      </c>
      <c r="B108" s="95" t="s">
        <v>560</v>
      </c>
      <c r="C108" s="67">
        <f>C109</f>
        <v>293000</v>
      </c>
      <c r="D108" s="67">
        <f>D109</f>
        <v>0</v>
      </c>
      <c r="E108" s="75">
        <f t="shared" si="68"/>
        <v>293000</v>
      </c>
      <c r="F108" s="67">
        <f>F109</f>
        <v>150000</v>
      </c>
      <c r="G108" s="75">
        <f t="shared" si="69"/>
        <v>443000</v>
      </c>
      <c r="H108" s="67">
        <f>H109</f>
        <v>0</v>
      </c>
      <c r="I108" s="75">
        <f t="shared" si="74"/>
        <v>443000</v>
      </c>
      <c r="J108" s="67">
        <f>J109</f>
        <v>58000</v>
      </c>
      <c r="K108" s="75">
        <f t="shared" si="71"/>
        <v>501000</v>
      </c>
      <c r="L108" s="67">
        <f>L109</f>
        <v>93000</v>
      </c>
      <c r="M108" s="67">
        <f>M109</f>
        <v>0</v>
      </c>
      <c r="N108" s="75">
        <f t="shared" si="45"/>
        <v>594000</v>
      </c>
      <c r="O108" s="67">
        <f t="shared" ref="O108" si="77">O109</f>
        <v>293000</v>
      </c>
      <c r="P108" s="64"/>
      <c r="Q108" s="73">
        <f t="shared" si="46"/>
        <v>293000</v>
      </c>
      <c r="R108" s="67">
        <f t="shared" ref="R108" si="78">R109</f>
        <v>293000</v>
      </c>
      <c r="S108" s="64"/>
      <c r="T108" s="73">
        <f t="shared" si="47"/>
        <v>293000</v>
      </c>
    </row>
    <row r="109" spans="1:20" s="66" customFormat="1" ht="54" customHeight="1" x14ac:dyDescent="0.25">
      <c r="A109" s="69" t="s">
        <v>561</v>
      </c>
      <c r="B109" s="95" t="s">
        <v>562</v>
      </c>
      <c r="C109" s="67">
        <v>293000</v>
      </c>
      <c r="D109" s="67"/>
      <c r="E109" s="75">
        <f t="shared" si="68"/>
        <v>293000</v>
      </c>
      <c r="F109" s="67">
        <v>150000</v>
      </c>
      <c r="G109" s="75">
        <f t="shared" si="69"/>
        <v>443000</v>
      </c>
      <c r="H109" s="67"/>
      <c r="I109" s="75">
        <f t="shared" si="74"/>
        <v>443000</v>
      </c>
      <c r="J109" s="67">
        <v>58000</v>
      </c>
      <c r="K109" s="75">
        <f t="shared" si="71"/>
        <v>501000</v>
      </c>
      <c r="L109" s="67">
        <v>93000</v>
      </c>
      <c r="M109" s="67"/>
      <c r="N109" s="75">
        <f t="shared" si="45"/>
        <v>594000</v>
      </c>
      <c r="O109" s="67">
        <v>293000</v>
      </c>
      <c r="P109" s="64"/>
      <c r="Q109" s="73">
        <f t="shared" si="46"/>
        <v>293000</v>
      </c>
      <c r="R109" s="67">
        <v>293000</v>
      </c>
      <c r="S109" s="64"/>
      <c r="T109" s="73">
        <f t="shared" si="47"/>
        <v>293000</v>
      </c>
    </row>
    <row r="110" spans="1:20" s="66" customFormat="1" ht="37.5" customHeight="1" x14ac:dyDescent="0.25">
      <c r="A110" s="78" t="s">
        <v>623</v>
      </c>
      <c r="B110" s="86" t="s">
        <v>563</v>
      </c>
      <c r="C110" s="67">
        <f>C111</f>
        <v>130000</v>
      </c>
      <c r="D110" s="67">
        <f>D111</f>
        <v>0</v>
      </c>
      <c r="E110" s="75">
        <f t="shared" si="68"/>
        <v>130000</v>
      </c>
      <c r="F110" s="67">
        <f>F111</f>
        <v>-80000</v>
      </c>
      <c r="G110" s="75">
        <f t="shared" si="69"/>
        <v>50000</v>
      </c>
      <c r="H110" s="67">
        <f>H111</f>
        <v>0</v>
      </c>
      <c r="I110" s="75">
        <f t="shared" si="74"/>
        <v>50000</v>
      </c>
      <c r="J110" s="67">
        <f>J111</f>
        <v>0</v>
      </c>
      <c r="K110" s="75">
        <f t="shared" si="71"/>
        <v>50000</v>
      </c>
      <c r="L110" s="67">
        <f>L111</f>
        <v>-14000</v>
      </c>
      <c r="M110" s="67">
        <f>M111</f>
        <v>0</v>
      </c>
      <c r="N110" s="75">
        <f t="shared" si="45"/>
        <v>36000</v>
      </c>
      <c r="O110" s="67">
        <f t="shared" ref="O110" si="79">O111</f>
        <v>130000</v>
      </c>
      <c r="P110" s="64"/>
      <c r="Q110" s="73">
        <f t="shared" si="46"/>
        <v>130000</v>
      </c>
      <c r="R110" s="67">
        <f t="shared" ref="R110" si="80">R111</f>
        <v>130000</v>
      </c>
      <c r="S110" s="64"/>
      <c r="T110" s="73">
        <f t="shared" si="47"/>
        <v>130000</v>
      </c>
    </row>
    <row r="111" spans="1:20" s="66" customFormat="1" ht="51.75" customHeight="1" x14ac:dyDescent="0.25">
      <c r="A111" s="78" t="s">
        <v>564</v>
      </c>
      <c r="B111" s="86" t="s">
        <v>565</v>
      </c>
      <c r="C111" s="67">
        <v>130000</v>
      </c>
      <c r="D111" s="67"/>
      <c r="E111" s="75">
        <f t="shared" si="68"/>
        <v>130000</v>
      </c>
      <c r="F111" s="67">
        <v>-80000</v>
      </c>
      <c r="G111" s="75">
        <f t="shared" si="69"/>
        <v>50000</v>
      </c>
      <c r="H111" s="67"/>
      <c r="I111" s="75">
        <f t="shared" si="74"/>
        <v>50000</v>
      </c>
      <c r="J111" s="67"/>
      <c r="K111" s="75">
        <f t="shared" si="71"/>
        <v>50000</v>
      </c>
      <c r="L111" s="67">
        <v>-14000</v>
      </c>
      <c r="M111" s="67"/>
      <c r="N111" s="75">
        <f t="shared" si="45"/>
        <v>36000</v>
      </c>
      <c r="O111" s="67">
        <v>130000</v>
      </c>
      <c r="P111" s="64"/>
      <c r="Q111" s="73">
        <f t="shared" si="46"/>
        <v>130000</v>
      </c>
      <c r="R111" s="67">
        <v>130000</v>
      </c>
      <c r="S111" s="64"/>
      <c r="T111" s="73">
        <f t="shared" si="47"/>
        <v>130000</v>
      </c>
    </row>
    <row r="112" spans="1:20" ht="24.75" customHeight="1" x14ac:dyDescent="0.25">
      <c r="A112" s="69" t="s">
        <v>566</v>
      </c>
      <c r="B112" s="95" t="s">
        <v>567</v>
      </c>
      <c r="C112" s="67">
        <f>C113</f>
        <v>70000</v>
      </c>
      <c r="D112" s="67">
        <f>D113</f>
        <v>0</v>
      </c>
      <c r="E112" s="75">
        <f t="shared" si="68"/>
        <v>70000</v>
      </c>
      <c r="F112" s="67">
        <f>F113</f>
        <v>0</v>
      </c>
      <c r="G112" s="75">
        <f t="shared" si="69"/>
        <v>70000</v>
      </c>
      <c r="H112" s="67">
        <f>H113</f>
        <v>0</v>
      </c>
      <c r="I112" s="75">
        <f t="shared" si="74"/>
        <v>70000</v>
      </c>
      <c r="J112" s="67">
        <f>J113</f>
        <v>0</v>
      </c>
      <c r="K112" s="75">
        <f t="shared" si="71"/>
        <v>70000</v>
      </c>
      <c r="L112" s="67">
        <f>L113</f>
        <v>-46050</v>
      </c>
      <c r="M112" s="67">
        <f>M113</f>
        <v>0</v>
      </c>
      <c r="N112" s="75">
        <f t="shared" si="45"/>
        <v>23950</v>
      </c>
      <c r="O112" s="67">
        <f t="shared" ref="O112" si="81">O113</f>
        <v>70000</v>
      </c>
      <c r="P112" s="64"/>
      <c r="Q112" s="73">
        <f t="shared" si="46"/>
        <v>70000</v>
      </c>
      <c r="R112" s="67">
        <f t="shared" ref="R112" si="82">R113</f>
        <v>70000</v>
      </c>
      <c r="S112" s="64"/>
      <c r="T112" s="73">
        <f t="shared" si="47"/>
        <v>70000</v>
      </c>
    </row>
    <row r="113" spans="1:20" ht="36" customHeight="1" x14ac:dyDescent="0.25">
      <c r="A113" s="69" t="s">
        <v>568</v>
      </c>
      <c r="B113" s="95" t="s">
        <v>569</v>
      </c>
      <c r="C113" s="67">
        <v>70000</v>
      </c>
      <c r="D113" s="67"/>
      <c r="E113" s="75">
        <f t="shared" si="68"/>
        <v>70000</v>
      </c>
      <c r="F113" s="67"/>
      <c r="G113" s="75">
        <f t="shared" si="69"/>
        <v>70000</v>
      </c>
      <c r="H113" s="67"/>
      <c r="I113" s="75">
        <f t="shared" si="74"/>
        <v>70000</v>
      </c>
      <c r="J113" s="67"/>
      <c r="K113" s="75">
        <f t="shared" si="71"/>
        <v>70000</v>
      </c>
      <c r="L113" s="67">
        <v>-46050</v>
      </c>
      <c r="M113" s="67"/>
      <c r="N113" s="75">
        <f t="shared" si="45"/>
        <v>23950</v>
      </c>
      <c r="O113" s="67">
        <v>70000</v>
      </c>
      <c r="P113" s="64"/>
      <c r="Q113" s="73">
        <f t="shared" si="46"/>
        <v>70000</v>
      </c>
      <c r="R113" s="67">
        <v>70000</v>
      </c>
      <c r="S113" s="64"/>
      <c r="T113" s="73">
        <f t="shared" si="47"/>
        <v>70000</v>
      </c>
    </row>
    <row r="114" spans="1:20" s="66" customFormat="1" ht="29.25" customHeight="1" x14ac:dyDescent="0.25">
      <c r="A114" s="78" t="s">
        <v>570</v>
      </c>
      <c r="B114" s="86" t="s">
        <v>571</v>
      </c>
      <c r="C114" s="67">
        <f>C115</f>
        <v>7000</v>
      </c>
      <c r="D114" s="67">
        <f>D115</f>
        <v>0</v>
      </c>
      <c r="E114" s="75">
        <f t="shared" si="68"/>
        <v>7000</v>
      </c>
      <c r="F114" s="67">
        <f>F115</f>
        <v>-2000</v>
      </c>
      <c r="G114" s="75">
        <f t="shared" si="69"/>
        <v>5000</v>
      </c>
      <c r="H114" s="67">
        <f>H115</f>
        <v>0</v>
      </c>
      <c r="I114" s="75">
        <f t="shared" si="74"/>
        <v>5000</v>
      </c>
      <c r="J114" s="67">
        <f>J115</f>
        <v>0</v>
      </c>
      <c r="K114" s="75">
        <f t="shared" si="71"/>
        <v>5000</v>
      </c>
      <c r="L114" s="67">
        <f>L115</f>
        <v>3550</v>
      </c>
      <c r="M114" s="67">
        <f>M115</f>
        <v>0</v>
      </c>
      <c r="N114" s="75">
        <f t="shared" si="45"/>
        <v>8550</v>
      </c>
      <c r="O114" s="67">
        <f t="shared" ref="O114" si="83">O115</f>
        <v>7000</v>
      </c>
      <c r="P114" s="73"/>
      <c r="Q114" s="73">
        <f t="shared" si="46"/>
        <v>7000</v>
      </c>
      <c r="R114" s="67">
        <f t="shared" ref="R114" si="84">R115</f>
        <v>7000</v>
      </c>
      <c r="S114" s="73"/>
      <c r="T114" s="73">
        <f t="shared" si="47"/>
        <v>7000</v>
      </c>
    </row>
    <row r="115" spans="1:20" s="66" customFormat="1" ht="42" customHeight="1" x14ac:dyDescent="0.25">
      <c r="A115" s="78" t="s">
        <v>572</v>
      </c>
      <c r="B115" s="86" t="s">
        <v>573</v>
      </c>
      <c r="C115" s="67">
        <v>7000</v>
      </c>
      <c r="D115" s="67"/>
      <c r="E115" s="75">
        <f t="shared" si="68"/>
        <v>7000</v>
      </c>
      <c r="F115" s="67">
        <v>-2000</v>
      </c>
      <c r="G115" s="75">
        <f t="shared" si="69"/>
        <v>5000</v>
      </c>
      <c r="H115" s="67"/>
      <c r="I115" s="75">
        <f t="shared" si="74"/>
        <v>5000</v>
      </c>
      <c r="J115" s="67"/>
      <c r="K115" s="75">
        <f t="shared" si="71"/>
        <v>5000</v>
      </c>
      <c r="L115" s="67">
        <v>3550</v>
      </c>
      <c r="M115" s="67"/>
      <c r="N115" s="75">
        <f t="shared" si="45"/>
        <v>8550</v>
      </c>
      <c r="O115" s="67">
        <v>7000</v>
      </c>
      <c r="P115" s="73"/>
      <c r="Q115" s="73">
        <f t="shared" si="46"/>
        <v>7000</v>
      </c>
      <c r="R115" s="106">
        <v>7000</v>
      </c>
      <c r="S115" s="73"/>
      <c r="T115" s="73">
        <f t="shared" si="47"/>
        <v>7000</v>
      </c>
    </row>
    <row r="116" spans="1:20" s="60" customFormat="1" ht="21" hidden="1" customHeight="1" x14ac:dyDescent="0.25">
      <c r="A116" s="68" t="s">
        <v>574</v>
      </c>
      <c r="B116" s="96" t="s">
        <v>575</v>
      </c>
      <c r="C116" s="67">
        <f>C117+C118</f>
        <v>0</v>
      </c>
      <c r="D116" s="67">
        <f>D117+D118</f>
        <v>0</v>
      </c>
      <c r="E116" s="75">
        <f t="shared" si="68"/>
        <v>0</v>
      </c>
      <c r="F116" s="67">
        <f>F117+F118</f>
        <v>0</v>
      </c>
      <c r="G116" s="75">
        <f t="shared" si="69"/>
        <v>0</v>
      </c>
      <c r="H116" s="67">
        <f>H117+H118</f>
        <v>0</v>
      </c>
      <c r="I116" s="75">
        <f t="shared" si="74"/>
        <v>0</v>
      </c>
      <c r="J116" s="67">
        <f>J117+J118</f>
        <v>0</v>
      </c>
      <c r="K116" s="75">
        <f t="shared" si="71"/>
        <v>0</v>
      </c>
      <c r="L116" s="67">
        <f>L117+L118</f>
        <v>0</v>
      </c>
      <c r="M116" s="67">
        <f>M117+M118</f>
        <v>0</v>
      </c>
      <c r="N116" s="75">
        <f t="shared" si="45"/>
        <v>0</v>
      </c>
      <c r="O116" s="67"/>
      <c r="P116" s="73"/>
      <c r="Q116" s="73">
        <f t="shared" si="46"/>
        <v>0</v>
      </c>
      <c r="R116" s="107"/>
      <c r="S116" s="73"/>
      <c r="T116" s="73">
        <f t="shared" si="47"/>
        <v>0</v>
      </c>
    </row>
    <row r="117" spans="1:20" s="60" customFormat="1" ht="21.75" hidden="1" customHeight="1" x14ac:dyDescent="0.25">
      <c r="A117" s="68" t="s">
        <v>576</v>
      </c>
      <c r="B117" s="96" t="s">
        <v>577</v>
      </c>
      <c r="C117" s="67"/>
      <c r="D117" s="67"/>
      <c r="E117" s="75">
        <f t="shared" si="68"/>
        <v>0</v>
      </c>
      <c r="F117" s="67"/>
      <c r="G117" s="75">
        <f t="shared" si="69"/>
        <v>0</v>
      </c>
      <c r="H117" s="67"/>
      <c r="I117" s="75">
        <f t="shared" si="74"/>
        <v>0</v>
      </c>
      <c r="J117" s="67"/>
      <c r="K117" s="75">
        <f t="shared" si="71"/>
        <v>0</v>
      </c>
      <c r="L117" s="67"/>
      <c r="M117" s="67"/>
      <c r="N117" s="75">
        <f t="shared" si="45"/>
        <v>0</v>
      </c>
      <c r="O117" s="67"/>
      <c r="P117" s="73"/>
      <c r="Q117" s="73">
        <f t="shared" si="46"/>
        <v>0</v>
      </c>
      <c r="R117" s="107"/>
      <c r="S117" s="73"/>
      <c r="T117" s="73">
        <f t="shared" si="47"/>
        <v>0</v>
      </c>
    </row>
    <row r="118" spans="1:20" s="60" customFormat="1" ht="36.75" hidden="1" customHeight="1" x14ac:dyDescent="0.25">
      <c r="A118" s="68" t="s">
        <v>578</v>
      </c>
      <c r="B118" s="95" t="s">
        <v>579</v>
      </c>
      <c r="C118" s="67"/>
      <c r="D118" s="67"/>
      <c r="E118" s="75">
        <f t="shared" si="68"/>
        <v>0</v>
      </c>
      <c r="F118" s="67"/>
      <c r="G118" s="75">
        <f t="shared" si="69"/>
        <v>0</v>
      </c>
      <c r="H118" s="67"/>
      <c r="I118" s="75">
        <f t="shared" si="74"/>
        <v>0</v>
      </c>
      <c r="J118" s="67"/>
      <c r="K118" s="75">
        <f t="shared" si="71"/>
        <v>0</v>
      </c>
      <c r="L118" s="67"/>
      <c r="M118" s="67"/>
      <c r="N118" s="75">
        <f t="shared" si="45"/>
        <v>0</v>
      </c>
      <c r="O118" s="67"/>
      <c r="P118" s="73"/>
      <c r="Q118" s="73">
        <f t="shared" si="46"/>
        <v>0</v>
      </c>
      <c r="R118" s="107"/>
      <c r="S118" s="73"/>
      <c r="T118" s="73">
        <f t="shared" si="47"/>
        <v>0</v>
      </c>
    </row>
    <row r="119" spans="1:20" s="60" customFormat="1" ht="18.75" customHeight="1" x14ac:dyDescent="0.25">
      <c r="A119" s="68" t="s">
        <v>580</v>
      </c>
      <c r="B119" s="97" t="s">
        <v>581</v>
      </c>
      <c r="C119" s="67">
        <f>C120+C121</f>
        <v>124600</v>
      </c>
      <c r="D119" s="67">
        <f>D120+D121</f>
        <v>0</v>
      </c>
      <c r="E119" s="75">
        <f t="shared" si="68"/>
        <v>124600</v>
      </c>
      <c r="F119" s="67">
        <f>F120+F121</f>
        <v>2000</v>
      </c>
      <c r="G119" s="75">
        <f t="shared" si="69"/>
        <v>126600</v>
      </c>
      <c r="H119" s="67">
        <f>H120+H121</f>
        <v>0</v>
      </c>
      <c r="I119" s="75">
        <f t="shared" si="74"/>
        <v>126600</v>
      </c>
      <c r="J119" s="67">
        <f>J120+J121</f>
        <v>-75000</v>
      </c>
      <c r="K119" s="75">
        <f t="shared" si="71"/>
        <v>51600</v>
      </c>
      <c r="L119" s="67">
        <f>L120+L121</f>
        <v>7000</v>
      </c>
      <c r="M119" s="67">
        <f>M120+M121</f>
        <v>0</v>
      </c>
      <c r="N119" s="75">
        <f t="shared" si="45"/>
        <v>58600</v>
      </c>
      <c r="O119" s="67">
        <f t="shared" ref="O119" si="85">O120+O121</f>
        <v>124600</v>
      </c>
      <c r="P119" s="73"/>
      <c r="Q119" s="73">
        <f t="shared" si="46"/>
        <v>124600</v>
      </c>
      <c r="R119" s="67">
        <f t="shared" ref="R119" si="86">R120+R121</f>
        <v>124600</v>
      </c>
      <c r="S119" s="74"/>
      <c r="T119" s="73">
        <f t="shared" si="47"/>
        <v>124600</v>
      </c>
    </row>
    <row r="120" spans="1:20" s="60" customFormat="1" ht="37.5" customHeight="1" x14ac:dyDescent="0.25">
      <c r="A120" s="68" t="s">
        <v>582</v>
      </c>
      <c r="B120" s="95" t="s">
        <v>583</v>
      </c>
      <c r="C120" s="67">
        <v>120000</v>
      </c>
      <c r="D120" s="67"/>
      <c r="E120" s="75">
        <f t="shared" si="68"/>
        <v>120000</v>
      </c>
      <c r="F120" s="67"/>
      <c r="G120" s="75">
        <f t="shared" si="69"/>
        <v>120000</v>
      </c>
      <c r="H120" s="67"/>
      <c r="I120" s="75">
        <f t="shared" si="74"/>
        <v>120000</v>
      </c>
      <c r="J120" s="67">
        <v>-75000</v>
      </c>
      <c r="K120" s="75">
        <f t="shared" si="71"/>
        <v>45000</v>
      </c>
      <c r="L120" s="67">
        <v>7000</v>
      </c>
      <c r="M120" s="67"/>
      <c r="N120" s="75">
        <f t="shared" si="45"/>
        <v>52000</v>
      </c>
      <c r="O120" s="67">
        <v>120000</v>
      </c>
      <c r="P120" s="73"/>
      <c r="Q120" s="73">
        <f t="shared" si="46"/>
        <v>120000</v>
      </c>
      <c r="R120" s="67">
        <v>120000</v>
      </c>
      <c r="S120" s="74"/>
      <c r="T120" s="73">
        <f t="shared" si="47"/>
        <v>120000</v>
      </c>
    </row>
    <row r="121" spans="1:20" s="60" customFormat="1" ht="18" customHeight="1" x14ac:dyDescent="0.25">
      <c r="A121" s="70" t="s">
        <v>586</v>
      </c>
      <c r="B121" s="86" t="s">
        <v>587</v>
      </c>
      <c r="C121" s="67">
        <f>C122</f>
        <v>4600</v>
      </c>
      <c r="D121" s="67">
        <f>D122</f>
        <v>0</v>
      </c>
      <c r="E121" s="75">
        <f t="shared" si="68"/>
        <v>4600</v>
      </c>
      <c r="F121" s="67">
        <f>F122</f>
        <v>2000</v>
      </c>
      <c r="G121" s="75">
        <f t="shared" si="69"/>
        <v>6600</v>
      </c>
      <c r="H121" s="67">
        <f>H122</f>
        <v>0</v>
      </c>
      <c r="I121" s="75">
        <f t="shared" si="74"/>
        <v>6600</v>
      </c>
      <c r="J121" s="67">
        <f>J122</f>
        <v>0</v>
      </c>
      <c r="K121" s="75">
        <f t="shared" si="71"/>
        <v>6600</v>
      </c>
      <c r="L121" s="67">
        <f>L122</f>
        <v>0</v>
      </c>
      <c r="M121" s="67">
        <f>M122</f>
        <v>0</v>
      </c>
      <c r="N121" s="75">
        <f t="shared" si="45"/>
        <v>6600</v>
      </c>
      <c r="O121" s="67">
        <f t="shared" ref="O121" si="87">O122</f>
        <v>4600</v>
      </c>
      <c r="P121" s="73"/>
      <c r="Q121" s="73">
        <f t="shared" si="46"/>
        <v>4600</v>
      </c>
      <c r="R121" s="67">
        <f t="shared" ref="R121" si="88">R122</f>
        <v>4600</v>
      </c>
      <c r="S121" s="74"/>
      <c r="T121" s="73">
        <f t="shared" si="47"/>
        <v>4600</v>
      </c>
    </row>
    <row r="122" spans="1:20" s="60" customFormat="1" ht="49.5" customHeight="1" x14ac:dyDescent="0.25">
      <c r="A122" s="70" t="s">
        <v>588</v>
      </c>
      <c r="B122" s="86" t="s">
        <v>589</v>
      </c>
      <c r="C122" s="67">
        <v>4600</v>
      </c>
      <c r="D122" s="67"/>
      <c r="E122" s="75">
        <f t="shared" si="68"/>
        <v>4600</v>
      </c>
      <c r="F122" s="67">
        <v>2000</v>
      </c>
      <c r="G122" s="75">
        <f t="shared" si="69"/>
        <v>6600</v>
      </c>
      <c r="H122" s="67"/>
      <c r="I122" s="75">
        <f t="shared" si="74"/>
        <v>6600</v>
      </c>
      <c r="J122" s="67"/>
      <c r="K122" s="75">
        <f t="shared" si="71"/>
        <v>6600</v>
      </c>
      <c r="L122" s="67"/>
      <c r="M122" s="67"/>
      <c r="N122" s="75">
        <f t="shared" si="45"/>
        <v>6600</v>
      </c>
      <c r="O122" s="67">
        <v>4600</v>
      </c>
      <c r="P122" s="73"/>
      <c r="Q122" s="73">
        <f t="shared" si="46"/>
        <v>4600</v>
      </c>
      <c r="R122" s="67">
        <v>4600</v>
      </c>
      <c r="S122" s="74"/>
      <c r="T122" s="73">
        <f t="shared" si="47"/>
        <v>4600</v>
      </c>
    </row>
    <row r="123" spans="1:20" s="60" customFormat="1" ht="16.5" customHeight="1" x14ac:dyDescent="0.25">
      <c r="A123" s="68" t="s">
        <v>624</v>
      </c>
      <c r="B123" s="95" t="s">
        <v>625</v>
      </c>
      <c r="C123" s="67">
        <f>C124</f>
        <v>0</v>
      </c>
      <c r="D123" s="67">
        <f>D124</f>
        <v>0</v>
      </c>
      <c r="E123" s="75">
        <f t="shared" si="68"/>
        <v>0</v>
      </c>
      <c r="F123" s="67"/>
      <c r="G123" s="75">
        <f t="shared" si="69"/>
        <v>0</v>
      </c>
      <c r="H123" s="67"/>
      <c r="I123" s="75">
        <f t="shared" si="74"/>
        <v>0</v>
      </c>
      <c r="J123" s="67">
        <f>J124</f>
        <v>101200</v>
      </c>
      <c r="K123" s="75">
        <f t="shared" si="71"/>
        <v>101200</v>
      </c>
      <c r="L123" s="67">
        <f>L124</f>
        <v>0</v>
      </c>
      <c r="M123" s="67">
        <f>M124</f>
        <v>0</v>
      </c>
      <c r="N123" s="75">
        <f t="shared" si="45"/>
        <v>101200</v>
      </c>
      <c r="O123" s="67">
        <f t="shared" ref="O123" si="89">O124+O125</f>
        <v>429273207.85000002</v>
      </c>
      <c r="P123" s="73"/>
      <c r="Q123" s="73">
        <f t="shared" si="46"/>
        <v>429273207.85000002</v>
      </c>
      <c r="R123" s="67">
        <f t="shared" ref="R123" si="90">R124</f>
        <v>7000</v>
      </c>
      <c r="S123" s="74"/>
      <c r="T123" s="73">
        <f t="shared" si="47"/>
        <v>7000</v>
      </c>
    </row>
    <row r="124" spans="1:20" ht="18" customHeight="1" x14ac:dyDescent="0.25">
      <c r="A124" s="68" t="s">
        <v>626</v>
      </c>
      <c r="B124" s="95" t="s">
        <v>627</v>
      </c>
      <c r="C124" s="67">
        <f>C125</f>
        <v>0</v>
      </c>
      <c r="D124" s="67">
        <f>D125</f>
        <v>0</v>
      </c>
      <c r="E124" s="75">
        <f t="shared" si="68"/>
        <v>0</v>
      </c>
      <c r="F124" s="67"/>
      <c r="G124" s="75">
        <f t="shared" si="69"/>
        <v>0</v>
      </c>
      <c r="H124" s="67"/>
      <c r="I124" s="75">
        <f t="shared" si="74"/>
        <v>0</v>
      </c>
      <c r="J124" s="67">
        <f>J125</f>
        <v>101200</v>
      </c>
      <c r="K124" s="75">
        <f t="shared" si="71"/>
        <v>101200</v>
      </c>
      <c r="L124" s="67">
        <f>L125</f>
        <v>0</v>
      </c>
      <c r="M124" s="67">
        <f>M125</f>
        <v>0</v>
      </c>
      <c r="N124" s="75">
        <f t="shared" si="45"/>
        <v>101200</v>
      </c>
      <c r="O124" s="67">
        <v>120000</v>
      </c>
      <c r="P124" s="73"/>
      <c r="Q124" s="73">
        <f t="shared" si="46"/>
        <v>120000</v>
      </c>
      <c r="R124" s="106">
        <v>7000</v>
      </c>
      <c r="S124" s="73"/>
      <c r="T124" s="73">
        <f t="shared" si="47"/>
        <v>7000</v>
      </c>
    </row>
    <row r="125" spans="1:20" ht="24" customHeight="1" x14ac:dyDescent="0.25">
      <c r="A125" s="68" t="s">
        <v>628</v>
      </c>
      <c r="B125" s="95" t="s">
        <v>629</v>
      </c>
      <c r="C125" s="67"/>
      <c r="D125" s="67"/>
      <c r="E125" s="75">
        <f t="shared" si="68"/>
        <v>0</v>
      </c>
      <c r="F125" s="67"/>
      <c r="G125" s="75">
        <f t="shared" si="69"/>
        <v>0</v>
      </c>
      <c r="H125" s="67"/>
      <c r="I125" s="75">
        <f t="shared" si="74"/>
        <v>0</v>
      </c>
      <c r="J125" s="67">
        <v>101200</v>
      </c>
      <c r="K125" s="75">
        <f t="shared" si="71"/>
        <v>101200</v>
      </c>
      <c r="L125" s="67"/>
      <c r="M125" s="67"/>
      <c r="N125" s="75">
        <f t="shared" si="45"/>
        <v>101200</v>
      </c>
      <c r="O125" s="67">
        <f t="shared" ref="O125:O126" si="91">O126</f>
        <v>429153207.85000002</v>
      </c>
      <c r="P125" s="73"/>
      <c r="Q125" s="73">
        <f t="shared" si="46"/>
        <v>429153207.85000002</v>
      </c>
      <c r="R125" s="107"/>
      <c r="S125" s="73"/>
      <c r="T125" s="73">
        <f t="shared" si="47"/>
        <v>0</v>
      </c>
    </row>
    <row r="126" spans="1:20" ht="23.25" customHeight="1" x14ac:dyDescent="0.25">
      <c r="A126" s="103" t="s">
        <v>630</v>
      </c>
      <c r="B126" s="104" t="s">
        <v>631</v>
      </c>
      <c r="C126" s="102">
        <f>C127</f>
        <v>527634020.83000004</v>
      </c>
      <c r="D126" s="102">
        <f>D127</f>
        <v>38771372.239999995</v>
      </c>
      <c r="E126" s="105">
        <f t="shared" si="68"/>
        <v>566405393.07000005</v>
      </c>
      <c r="F126" s="102">
        <f>F127+F182</f>
        <v>2360228.8499999996</v>
      </c>
      <c r="G126" s="105">
        <f t="shared" si="69"/>
        <v>568765621.92000008</v>
      </c>
      <c r="H126" s="102">
        <f>H127+H182</f>
        <v>1535391.02</v>
      </c>
      <c r="I126" s="105">
        <f t="shared" si="74"/>
        <v>570301012.94000006</v>
      </c>
      <c r="J126" s="102">
        <f>J127+J182</f>
        <v>39351761.149999999</v>
      </c>
      <c r="K126" s="105">
        <f t="shared" si="71"/>
        <v>609652774.09000003</v>
      </c>
      <c r="L126" s="102">
        <f>L127+L182</f>
        <v>4108267.51</v>
      </c>
      <c r="M126" s="102">
        <f>M127+M182</f>
        <v>-11704457.32</v>
      </c>
      <c r="N126" s="105">
        <f>K126+L126+M126</f>
        <v>602056584.27999997</v>
      </c>
      <c r="O126" s="102">
        <f t="shared" si="91"/>
        <v>429153207.85000002</v>
      </c>
      <c r="P126" s="102">
        <f t="shared" ref="P126:S126" si="92">P127</f>
        <v>0</v>
      </c>
      <c r="Q126" s="111">
        <f t="shared" si="46"/>
        <v>429153207.85000002</v>
      </c>
      <c r="R126" s="102">
        <f t="shared" si="92"/>
        <v>425122258.78000003</v>
      </c>
      <c r="S126" s="102">
        <f t="shared" si="92"/>
        <v>0</v>
      </c>
      <c r="T126" s="73">
        <f t="shared" si="47"/>
        <v>425122258.78000003</v>
      </c>
    </row>
    <row r="127" spans="1:20" ht="25.5" x14ac:dyDescent="0.25">
      <c r="A127" s="84" t="s">
        <v>632</v>
      </c>
      <c r="B127" s="85" t="s">
        <v>633</v>
      </c>
      <c r="C127" s="80">
        <f>C128+C135+C160+C171</f>
        <v>527634020.83000004</v>
      </c>
      <c r="D127" s="80">
        <f>D128+D135+D160+D171</f>
        <v>38771372.239999995</v>
      </c>
      <c r="E127" s="75">
        <f t="shared" si="68"/>
        <v>566405393.07000005</v>
      </c>
      <c r="F127" s="80">
        <f>F128+F135+F160+F171</f>
        <v>3041012.9</v>
      </c>
      <c r="G127" s="75">
        <f t="shared" si="69"/>
        <v>569446405.97000003</v>
      </c>
      <c r="H127" s="80">
        <f>H128+H135+H160+H171</f>
        <v>1535391.02</v>
      </c>
      <c r="I127" s="75">
        <f t="shared" si="74"/>
        <v>570981796.99000001</v>
      </c>
      <c r="J127" s="80">
        <f>J128+J135+J160+J171</f>
        <v>39351761.149999999</v>
      </c>
      <c r="K127" s="75">
        <f t="shared" si="71"/>
        <v>610333558.13999999</v>
      </c>
      <c r="L127" s="80">
        <f>L128+L135+L160+L171</f>
        <v>4108267.51</v>
      </c>
      <c r="M127" s="80">
        <f>M128+M135+M160+M171</f>
        <v>-11704457.32</v>
      </c>
      <c r="N127" s="75">
        <f>K127+L127+M127</f>
        <v>602737368.32999992</v>
      </c>
      <c r="O127" s="80">
        <f>SUM(O128+O135+O160+O171)</f>
        <v>429153207.85000002</v>
      </c>
      <c r="P127" s="80">
        <f t="shared" ref="P127:S127" si="93">P128+P135+P160+P171</f>
        <v>0</v>
      </c>
      <c r="Q127" s="73">
        <f t="shared" si="46"/>
        <v>429153207.85000002</v>
      </c>
      <c r="R127" s="80">
        <f>SUM(R128+R135+R160+R171)</f>
        <v>425122258.78000003</v>
      </c>
      <c r="S127" s="80">
        <f t="shared" si="93"/>
        <v>0</v>
      </c>
      <c r="T127" s="73">
        <f t="shared" si="47"/>
        <v>425122258.78000003</v>
      </c>
    </row>
    <row r="128" spans="1:20" x14ac:dyDescent="0.25">
      <c r="A128" s="70" t="s">
        <v>332</v>
      </c>
      <c r="B128" s="86" t="s">
        <v>354</v>
      </c>
      <c r="C128" s="67">
        <f>C129+C131</f>
        <v>41743400</v>
      </c>
      <c r="D128" s="67">
        <f>D129+D131</f>
        <v>0</v>
      </c>
      <c r="E128" s="75">
        <f t="shared" si="68"/>
        <v>41743400</v>
      </c>
      <c r="F128" s="67"/>
      <c r="G128" s="75">
        <f t="shared" si="69"/>
        <v>41743400</v>
      </c>
      <c r="H128" s="67"/>
      <c r="I128" s="75">
        <f t="shared" si="74"/>
        <v>41743400</v>
      </c>
      <c r="J128" s="67">
        <f>J129+J131</f>
        <v>3300000</v>
      </c>
      <c r="K128" s="75">
        <f t="shared" si="71"/>
        <v>45043400</v>
      </c>
      <c r="L128" s="67">
        <f>L129+L131+L133</f>
        <v>1700000</v>
      </c>
      <c r="M128" s="67">
        <f>M129+M131+M133</f>
        <v>0</v>
      </c>
      <c r="N128" s="75">
        <f t="shared" ref="N128:N184" si="94">K128+L128+M128</f>
        <v>46743400</v>
      </c>
      <c r="O128" s="67">
        <f>O129+O131</f>
        <v>19786000</v>
      </c>
      <c r="P128" s="71"/>
      <c r="Q128" s="73">
        <f t="shared" si="46"/>
        <v>19786000</v>
      </c>
      <c r="R128" s="67">
        <f>R129+R131</f>
        <v>14452000</v>
      </c>
      <c r="S128" s="71"/>
      <c r="T128" s="73">
        <f t="shared" si="47"/>
        <v>14452000</v>
      </c>
    </row>
    <row r="129" spans="1:20" x14ac:dyDescent="0.25">
      <c r="A129" s="70" t="s">
        <v>355</v>
      </c>
      <c r="B129" s="86" t="s">
        <v>356</v>
      </c>
      <c r="C129" s="67">
        <f>C130</f>
        <v>23631000</v>
      </c>
      <c r="D129" s="67">
        <f>D130</f>
        <v>0</v>
      </c>
      <c r="E129" s="75">
        <f t="shared" si="68"/>
        <v>23631000</v>
      </c>
      <c r="F129" s="67"/>
      <c r="G129" s="75">
        <f t="shared" si="69"/>
        <v>23631000</v>
      </c>
      <c r="H129" s="67"/>
      <c r="I129" s="75">
        <f t="shared" si="74"/>
        <v>23631000</v>
      </c>
      <c r="J129" s="67"/>
      <c r="K129" s="75">
        <f t="shared" si="71"/>
        <v>23631000</v>
      </c>
      <c r="L129" s="67"/>
      <c r="M129" s="67"/>
      <c r="N129" s="75">
        <f t="shared" si="94"/>
        <v>23631000</v>
      </c>
      <c r="O129" s="67">
        <f>O130</f>
        <v>5761000</v>
      </c>
      <c r="P129" s="71"/>
      <c r="Q129" s="73">
        <f t="shared" si="46"/>
        <v>5761000</v>
      </c>
      <c r="R129" s="67">
        <f>R130</f>
        <v>427000</v>
      </c>
      <c r="S129" s="71"/>
      <c r="T129" s="73">
        <f t="shared" si="47"/>
        <v>427000</v>
      </c>
    </row>
    <row r="130" spans="1:20" ht="25.5" x14ac:dyDescent="0.25">
      <c r="A130" s="70" t="s">
        <v>357</v>
      </c>
      <c r="B130" s="86" t="s">
        <v>358</v>
      </c>
      <c r="C130" s="67">
        <v>23631000</v>
      </c>
      <c r="D130" s="67"/>
      <c r="E130" s="75">
        <f t="shared" si="68"/>
        <v>23631000</v>
      </c>
      <c r="F130" s="75"/>
      <c r="G130" s="75">
        <f t="shared" si="69"/>
        <v>23631000</v>
      </c>
      <c r="H130" s="75"/>
      <c r="I130" s="75">
        <f t="shared" si="74"/>
        <v>23631000</v>
      </c>
      <c r="J130" s="75"/>
      <c r="K130" s="75">
        <f t="shared" si="71"/>
        <v>23631000</v>
      </c>
      <c r="L130" s="75"/>
      <c r="M130" s="75"/>
      <c r="N130" s="75">
        <f t="shared" si="94"/>
        <v>23631000</v>
      </c>
      <c r="O130" s="75">
        <v>5761000</v>
      </c>
      <c r="P130" s="71"/>
      <c r="Q130" s="73">
        <f t="shared" si="46"/>
        <v>5761000</v>
      </c>
      <c r="R130" s="106">
        <v>427000</v>
      </c>
      <c r="S130" s="71"/>
      <c r="T130" s="73">
        <f t="shared" si="47"/>
        <v>427000</v>
      </c>
    </row>
    <row r="131" spans="1:20" x14ac:dyDescent="0.25">
      <c r="A131" s="70" t="s">
        <v>359</v>
      </c>
      <c r="B131" s="86" t="s">
        <v>360</v>
      </c>
      <c r="C131" s="67">
        <f>C132</f>
        <v>18112400</v>
      </c>
      <c r="D131" s="67">
        <f>D132</f>
        <v>0</v>
      </c>
      <c r="E131" s="75">
        <f t="shared" si="68"/>
        <v>18112400</v>
      </c>
      <c r="F131" s="67"/>
      <c r="G131" s="75">
        <f t="shared" si="69"/>
        <v>18112400</v>
      </c>
      <c r="H131" s="67"/>
      <c r="I131" s="75">
        <f t="shared" si="74"/>
        <v>18112400</v>
      </c>
      <c r="J131" s="67">
        <f>J132</f>
        <v>3300000</v>
      </c>
      <c r="K131" s="75">
        <f t="shared" si="71"/>
        <v>21412400</v>
      </c>
      <c r="L131" s="67">
        <f>L132</f>
        <v>0</v>
      </c>
      <c r="M131" s="67">
        <f>M132</f>
        <v>0</v>
      </c>
      <c r="N131" s="75">
        <f t="shared" si="94"/>
        <v>21412400</v>
      </c>
      <c r="O131" s="67">
        <f>O132</f>
        <v>14025000</v>
      </c>
      <c r="P131" s="71"/>
      <c r="Q131" s="73">
        <f t="shared" si="46"/>
        <v>14025000</v>
      </c>
      <c r="R131" s="67">
        <f>R132</f>
        <v>14025000</v>
      </c>
      <c r="S131" s="71"/>
      <c r="T131" s="73">
        <f t="shared" si="47"/>
        <v>14025000</v>
      </c>
    </row>
    <row r="132" spans="1:20" ht="25.5" x14ac:dyDescent="0.25">
      <c r="A132" s="70" t="s">
        <v>361</v>
      </c>
      <c r="B132" s="86" t="s">
        <v>362</v>
      </c>
      <c r="C132" s="67">
        <v>18112400</v>
      </c>
      <c r="D132" s="67"/>
      <c r="E132" s="75">
        <f t="shared" si="68"/>
        <v>18112400</v>
      </c>
      <c r="F132" s="75"/>
      <c r="G132" s="75">
        <f t="shared" si="69"/>
        <v>18112400</v>
      </c>
      <c r="H132" s="75"/>
      <c r="I132" s="75">
        <f t="shared" si="74"/>
        <v>18112400</v>
      </c>
      <c r="J132" s="75">
        <v>3300000</v>
      </c>
      <c r="K132" s="75">
        <f t="shared" si="71"/>
        <v>21412400</v>
      </c>
      <c r="L132" s="75"/>
      <c r="M132" s="75"/>
      <c r="N132" s="75">
        <f t="shared" si="94"/>
        <v>21412400</v>
      </c>
      <c r="O132" s="75">
        <v>14025000</v>
      </c>
      <c r="P132" s="71"/>
      <c r="Q132" s="73">
        <f t="shared" si="46"/>
        <v>14025000</v>
      </c>
      <c r="R132" s="106">
        <v>14025000</v>
      </c>
      <c r="S132" s="71"/>
      <c r="T132" s="73">
        <f t="shared" si="47"/>
        <v>14025000</v>
      </c>
    </row>
    <row r="133" spans="1:20" x14ac:dyDescent="0.25">
      <c r="A133" s="119" t="s">
        <v>681</v>
      </c>
      <c r="B133" s="120" t="s">
        <v>682</v>
      </c>
      <c r="C133" s="67"/>
      <c r="D133" s="67"/>
      <c r="E133" s="75"/>
      <c r="F133" s="67"/>
      <c r="G133" s="75"/>
      <c r="H133" s="67"/>
      <c r="I133" s="75"/>
      <c r="J133" s="67"/>
      <c r="K133" s="75"/>
      <c r="L133" s="67">
        <f>L134</f>
        <v>1700000</v>
      </c>
      <c r="M133" s="67">
        <f>M134</f>
        <v>0</v>
      </c>
      <c r="N133" s="75">
        <f t="shared" si="94"/>
        <v>1700000</v>
      </c>
      <c r="O133" s="67"/>
      <c r="P133" s="71"/>
      <c r="Q133" s="73"/>
      <c r="R133" s="107"/>
      <c r="S133" s="71"/>
      <c r="T133" s="73"/>
    </row>
    <row r="134" spans="1:20" x14ac:dyDescent="0.25">
      <c r="A134" s="121" t="s">
        <v>683</v>
      </c>
      <c r="B134" s="122" t="s">
        <v>684</v>
      </c>
      <c r="C134" s="67"/>
      <c r="D134" s="67"/>
      <c r="E134" s="75"/>
      <c r="F134" s="67"/>
      <c r="G134" s="75"/>
      <c r="H134" s="67"/>
      <c r="I134" s="75"/>
      <c r="J134" s="67"/>
      <c r="K134" s="75"/>
      <c r="L134" s="67">
        <v>1700000</v>
      </c>
      <c r="M134" s="67"/>
      <c r="N134" s="75">
        <f t="shared" si="94"/>
        <v>1700000</v>
      </c>
      <c r="O134" s="67"/>
      <c r="P134" s="71"/>
      <c r="Q134" s="73"/>
      <c r="R134" s="107"/>
      <c r="S134" s="71"/>
      <c r="T134" s="73"/>
    </row>
    <row r="135" spans="1:20" x14ac:dyDescent="0.25">
      <c r="A135" s="68" t="s">
        <v>363</v>
      </c>
      <c r="B135" s="95" t="s">
        <v>331</v>
      </c>
      <c r="C135" s="67">
        <f>C136+C138+C140+C142+C144+C146+C148+C150+C152+C154+C156+C158</f>
        <v>112489504.44</v>
      </c>
      <c r="D135" s="67">
        <f>D136+D138+D140+D142+D144+D146+D148+D150+D152+D154+D156+D158</f>
        <v>28544845.239999998</v>
      </c>
      <c r="E135" s="75">
        <f t="shared" si="68"/>
        <v>141034349.68000001</v>
      </c>
      <c r="F135" s="67">
        <f>F136+F138+F140+F142+F144+F146+F148+F150+F152+F154+F156+F158</f>
        <v>415132.9</v>
      </c>
      <c r="G135" s="75">
        <f t="shared" si="69"/>
        <v>141449482.58000001</v>
      </c>
      <c r="H135" s="67">
        <f>H136+H138+H140+H142+H144+H146+H148+H150+H152+H154+H156+H158</f>
        <v>0</v>
      </c>
      <c r="I135" s="75">
        <f t="shared" si="74"/>
        <v>141449482.58000001</v>
      </c>
      <c r="J135" s="67">
        <f>J136+J138+J140+J142+J144+J146+J148+J150+J152+J154+J156+J158</f>
        <v>2594353.9300000002</v>
      </c>
      <c r="K135" s="75">
        <f t="shared" si="71"/>
        <v>144043836.51000002</v>
      </c>
      <c r="L135" s="67">
        <f>L136+L138+L140+L142+L144+L146+L148+L150+L152+L154+L156+L158</f>
        <v>-1364390.49</v>
      </c>
      <c r="M135" s="67">
        <f>M136+M138+M140+M142+M144+M146+M148+M150+M152+M154+M156+M158</f>
        <v>-7639555.29</v>
      </c>
      <c r="N135" s="75">
        <f t="shared" si="94"/>
        <v>135039890.73000002</v>
      </c>
      <c r="O135" s="67">
        <f t="shared" ref="O135" si="95">O136+O138+O140+O142+O144+O146+O148+O150+O152+O154+O158</f>
        <v>30236642.419999998</v>
      </c>
      <c r="P135" s="71"/>
      <c r="Q135" s="73">
        <f t="shared" si="46"/>
        <v>30236642.419999998</v>
      </c>
      <c r="R135" s="67">
        <f t="shared" ref="R135" si="96">R136+R138+R140+R142+R144+R146+R148+R150+R152+R154+R158</f>
        <v>28483658.350000001</v>
      </c>
      <c r="S135" s="71"/>
      <c r="T135" s="73">
        <f t="shared" si="47"/>
        <v>28483658.350000001</v>
      </c>
    </row>
    <row r="136" spans="1:20" hidden="1" x14ac:dyDescent="0.25">
      <c r="A136" s="68" t="s">
        <v>634</v>
      </c>
      <c r="B136" s="95" t="s">
        <v>635</v>
      </c>
      <c r="C136" s="67">
        <f>C137</f>
        <v>0</v>
      </c>
      <c r="D136" s="67">
        <f>D137</f>
        <v>0</v>
      </c>
      <c r="E136" s="75">
        <f t="shared" si="68"/>
        <v>0</v>
      </c>
      <c r="F136" s="67"/>
      <c r="G136" s="75">
        <f t="shared" si="69"/>
        <v>0</v>
      </c>
      <c r="H136" s="67"/>
      <c r="I136" s="75">
        <f t="shared" si="74"/>
        <v>0</v>
      </c>
      <c r="J136" s="67"/>
      <c r="K136" s="75">
        <f t="shared" ref="K136:K167" si="97">I136+J136</f>
        <v>0</v>
      </c>
      <c r="L136" s="67"/>
      <c r="M136" s="67"/>
      <c r="N136" s="75">
        <f t="shared" si="94"/>
        <v>0</v>
      </c>
      <c r="O136" s="67">
        <f>O137</f>
        <v>0</v>
      </c>
      <c r="P136" s="71"/>
      <c r="Q136" s="73">
        <f t="shared" si="46"/>
        <v>0</v>
      </c>
      <c r="R136" s="106"/>
      <c r="S136" s="71"/>
      <c r="T136" s="73">
        <f t="shared" si="47"/>
        <v>0</v>
      </c>
    </row>
    <row r="137" spans="1:20" hidden="1" x14ac:dyDescent="0.25">
      <c r="A137" s="68" t="s">
        <v>636</v>
      </c>
      <c r="B137" s="95" t="s">
        <v>637</v>
      </c>
      <c r="C137" s="67"/>
      <c r="D137" s="67"/>
      <c r="E137" s="75">
        <f t="shared" si="68"/>
        <v>0</v>
      </c>
      <c r="F137" s="67"/>
      <c r="G137" s="75">
        <f t="shared" si="69"/>
        <v>0</v>
      </c>
      <c r="H137" s="67"/>
      <c r="I137" s="75">
        <f t="shared" si="74"/>
        <v>0</v>
      </c>
      <c r="J137" s="67"/>
      <c r="K137" s="75">
        <f t="shared" si="97"/>
        <v>0</v>
      </c>
      <c r="L137" s="67"/>
      <c r="M137" s="67"/>
      <c r="N137" s="75">
        <f t="shared" si="94"/>
        <v>0</v>
      </c>
      <c r="O137" s="67">
        <v>0</v>
      </c>
      <c r="P137" s="71"/>
      <c r="Q137" s="73">
        <f t="shared" si="46"/>
        <v>0</v>
      </c>
      <c r="R137" s="106"/>
      <c r="S137" s="71"/>
      <c r="T137" s="73">
        <f t="shared" si="47"/>
        <v>0</v>
      </c>
    </row>
    <row r="138" spans="1:20" hidden="1" x14ac:dyDescent="0.25">
      <c r="A138" s="68" t="s">
        <v>638</v>
      </c>
      <c r="B138" s="95" t="s">
        <v>639</v>
      </c>
      <c r="C138" s="67">
        <f>C139</f>
        <v>0</v>
      </c>
      <c r="D138" s="67">
        <f>D139</f>
        <v>0</v>
      </c>
      <c r="E138" s="75">
        <f t="shared" ref="E138:E169" si="98">C138+D138</f>
        <v>0</v>
      </c>
      <c r="F138" s="67"/>
      <c r="G138" s="75">
        <f t="shared" ref="G138:G169" si="99">E138+F138</f>
        <v>0</v>
      </c>
      <c r="H138" s="67"/>
      <c r="I138" s="75">
        <f t="shared" si="74"/>
        <v>0</v>
      </c>
      <c r="J138" s="67"/>
      <c r="K138" s="75">
        <f t="shared" si="97"/>
        <v>0</v>
      </c>
      <c r="L138" s="67"/>
      <c r="M138" s="67"/>
      <c r="N138" s="75">
        <f t="shared" si="94"/>
        <v>0</v>
      </c>
      <c r="O138" s="67">
        <f>O139</f>
        <v>0</v>
      </c>
      <c r="P138" s="71"/>
      <c r="Q138" s="73">
        <f t="shared" si="46"/>
        <v>0</v>
      </c>
      <c r="R138" s="106"/>
      <c r="S138" s="71"/>
      <c r="T138" s="73">
        <f t="shared" si="47"/>
        <v>0</v>
      </c>
    </row>
    <row r="139" spans="1:20" hidden="1" x14ac:dyDescent="0.25">
      <c r="A139" s="68" t="s">
        <v>640</v>
      </c>
      <c r="B139" s="95" t="s">
        <v>641</v>
      </c>
      <c r="C139" s="67"/>
      <c r="D139" s="67"/>
      <c r="E139" s="75">
        <f t="shared" si="98"/>
        <v>0</v>
      </c>
      <c r="F139" s="67"/>
      <c r="G139" s="75">
        <f t="shared" si="99"/>
        <v>0</v>
      </c>
      <c r="H139" s="67"/>
      <c r="I139" s="75">
        <f t="shared" si="74"/>
        <v>0</v>
      </c>
      <c r="J139" s="67"/>
      <c r="K139" s="75">
        <f t="shared" si="97"/>
        <v>0</v>
      </c>
      <c r="L139" s="67"/>
      <c r="M139" s="67"/>
      <c r="N139" s="75">
        <f t="shared" si="94"/>
        <v>0</v>
      </c>
      <c r="O139" s="67"/>
      <c r="P139" s="71"/>
      <c r="Q139" s="73">
        <f t="shared" ref="Q139:Q179" si="100">O139+P139</f>
        <v>0</v>
      </c>
      <c r="R139" s="106"/>
      <c r="S139" s="71"/>
      <c r="T139" s="73">
        <f t="shared" ref="T139:T185" si="101">R139+S139</f>
        <v>0</v>
      </c>
    </row>
    <row r="140" spans="1:20" ht="25.5" hidden="1" x14ac:dyDescent="0.25">
      <c r="A140" s="68" t="s">
        <v>388</v>
      </c>
      <c r="B140" s="95" t="s">
        <v>389</v>
      </c>
      <c r="C140" s="67">
        <f>C141</f>
        <v>0</v>
      </c>
      <c r="D140" s="67">
        <f>D141</f>
        <v>0</v>
      </c>
      <c r="E140" s="75">
        <f t="shared" si="98"/>
        <v>0</v>
      </c>
      <c r="F140" s="67"/>
      <c r="G140" s="75">
        <f t="shared" si="99"/>
        <v>0</v>
      </c>
      <c r="H140" s="67"/>
      <c r="I140" s="75">
        <f t="shared" ref="I140:I171" si="102">G140+H140</f>
        <v>0</v>
      </c>
      <c r="J140" s="67"/>
      <c r="K140" s="75">
        <f t="shared" si="97"/>
        <v>0</v>
      </c>
      <c r="L140" s="67"/>
      <c r="M140" s="67"/>
      <c r="N140" s="75">
        <f t="shared" si="94"/>
        <v>0</v>
      </c>
      <c r="O140" s="67">
        <f>O141</f>
        <v>0</v>
      </c>
      <c r="P140" s="71"/>
      <c r="Q140" s="73">
        <f t="shared" si="100"/>
        <v>0</v>
      </c>
      <c r="R140" s="67">
        <f>R141</f>
        <v>0</v>
      </c>
      <c r="S140" s="71"/>
      <c r="T140" s="73">
        <f t="shared" si="101"/>
        <v>0</v>
      </c>
    </row>
    <row r="141" spans="1:20" ht="25.5" hidden="1" x14ac:dyDescent="0.25">
      <c r="A141" s="68" t="s">
        <v>390</v>
      </c>
      <c r="B141" s="95" t="s">
        <v>642</v>
      </c>
      <c r="C141" s="67"/>
      <c r="D141" s="67"/>
      <c r="E141" s="75">
        <f t="shared" si="98"/>
        <v>0</v>
      </c>
      <c r="F141" s="67"/>
      <c r="G141" s="75">
        <f t="shared" si="99"/>
        <v>0</v>
      </c>
      <c r="H141" s="67"/>
      <c r="I141" s="75">
        <f t="shared" si="102"/>
        <v>0</v>
      </c>
      <c r="J141" s="67"/>
      <c r="K141" s="75">
        <f t="shared" si="97"/>
        <v>0</v>
      </c>
      <c r="L141" s="67"/>
      <c r="M141" s="67"/>
      <c r="N141" s="75">
        <f t="shared" si="94"/>
        <v>0</v>
      </c>
      <c r="O141" s="67">
        <v>0</v>
      </c>
      <c r="P141" s="71"/>
      <c r="Q141" s="73">
        <f t="shared" si="100"/>
        <v>0</v>
      </c>
      <c r="R141" s="106"/>
      <c r="S141" s="71"/>
      <c r="T141" s="73">
        <f t="shared" si="101"/>
        <v>0</v>
      </c>
    </row>
    <row r="142" spans="1:20" ht="38.25" x14ac:dyDescent="0.25">
      <c r="A142" s="68" t="s">
        <v>391</v>
      </c>
      <c r="B142" s="98" t="s">
        <v>392</v>
      </c>
      <c r="C142" s="67">
        <f>C143</f>
        <v>0</v>
      </c>
      <c r="D142" s="67">
        <f>D143</f>
        <v>111363994.23999999</v>
      </c>
      <c r="E142" s="75">
        <f t="shared" si="98"/>
        <v>111363994.23999999</v>
      </c>
      <c r="F142" s="67"/>
      <c r="G142" s="75">
        <f t="shared" si="99"/>
        <v>111363994.23999999</v>
      </c>
      <c r="H142" s="67"/>
      <c r="I142" s="75">
        <f t="shared" si="102"/>
        <v>111363994.23999999</v>
      </c>
      <c r="J142" s="67"/>
      <c r="K142" s="75">
        <f t="shared" si="97"/>
        <v>111363994.23999999</v>
      </c>
      <c r="L142" s="67"/>
      <c r="M142" s="67">
        <f>M143</f>
        <v>-5385512.7400000002</v>
      </c>
      <c r="N142" s="75">
        <f t="shared" si="94"/>
        <v>105978481.5</v>
      </c>
      <c r="O142" s="67">
        <f t="shared" ref="O142" si="103">O143</f>
        <v>0</v>
      </c>
      <c r="P142" s="71"/>
      <c r="Q142" s="73">
        <f t="shared" si="100"/>
        <v>0</v>
      </c>
      <c r="R142" s="67">
        <f t="shared" ref="R142" si="104">R143</f>
        <v>0</v>
      </c>
      <c r="S142" s="71"/>
      <c r="T142" s="73">
        <f t="shared" si="101"/>
        <v>0</v>
      </c>
    </row>
    <row r="143" spans="1:20" ht="51" x14ac:dyDescent="0.25">
      <c r="A143" s="68" t="s">
        <v>393</v>
      </c>
      <c r="B143" s="98" t="s">
        <v>394</v>
      </c>
      <c r="C143" s="67"/>
      <c r="D143" s="67">
        <v>111363994.23999999</v>
      </c>
      <c r="E143" s="75">
        <f t="shared" si="98"/>
        <v>111363994.23999999</v>
      </c>
      <c r="F143" s="67"/>
      <c r="G143" s="75">
        <f t="shared" si="99"/>
        <v>111363994.23999999</v>
      </c>
      <c r="H143" s="67"/>
      <c r="I143" s="75">
        <f t="shared" si="102"/>
        <v>111363994.23999999</v>
      </c>
      <c r="J143" s="67"/>
      <c r="K143" s="75">
        <f t="shared" si="97"/>
        <v>111363994.23999999</v>
      </c>
      <c r="L143" s="67"/>
      <c r="M143" s="67">
        <v>-5385512.7400000002</v>
      </c>
      <c r="N143" s="75">
        <f t="shared" si="94"/>
        <v>105978481.5</v>
      </c>
      <c r="O143" s="67"/>
      <c r="P143" s="71"/>
      <c r="Q143" s="73">
        <f t="shared" si="100"/>
        <v>0</v>
      </c>
      <c r="R143" s="107"/>
      <c r="S143" s="71"/>
      <c r="T143" s="73">
        <f t="shared" si="101"/>
        <v>0</v>
      </c>
    </row>
    <row r="144" spans="1:20" ht="25.5" x14ac:dyDescent="0.25">
      <c r="A144" s="69" t="s">
        <v>643</v>
      </c>
      <c r="B144" s="95" t="s">
        <v>644</v>
      </c>
      <c r="C144" s="67">
        <f>C145</f>
        <v>773936.19</v>
      </c>
      <c r="D144" s="67">
        <f>D145</f>
        <v>-773936.19</v>
      </c>
      <c r="E144" s="75">
        <f t="shared" si="98"/>
        <v>0</v>
      </c>
      <c r="F144" s="67"/>
      <c r="G144" s="75">
        <f t="shared" si="99"/>
        <v>0</v>
      </c>
      <c r="H144" s="67"/>
      <c r="I144" s="75">
        <f t="shared" si="102"/>
        <v>0</v>
      </c>
      <c r="J144" s="67"/>
      <c r="K144" s="75">
        <f t="shared" si="97"/>
        <v>0</v>
      </c>
      <c r="L144" s="67"/>
      <c r="M144" s="67"/>
      <c r="N144" s="75">
        <f t="shared" si="94"/>
        <v>0</v>
      </c>
      <c r="O144" s="67">
        <f t="shared" ref="O144" si="105">O145</f>
        <v>1031914.9</v>
      </c>
      <c r="P144" s="71">
        <v>-1031914.9</v>
      </c>
      <c r="Q144" s="73">
        <f t="shared" si="100"/>
        <v>0</v>
      </c>
      <c r="R144" s="67">
        <f t="shared" ref="R144" si="106">R145</f>
        <v>2579787.2400000002</v>
      </c>
      <c r="S144" s="71">
        <f>S145</f>
        <v>-2579787.2400000002</v>
      </c>
      <c r="T144" s="73">
        <f t="shared" si="101"/>
        <v>0</v>
      </c>
    </row>
    <row r="145" spans="1:20" ht="25.5" x14ac:dyDescent="0.25">
      <c r="A145" s="69" t="s">
        <v>645</v>
      </c>
      <c r="B145" s="95" t="s">
        <v>646</v>
      </c>
      <c r="C145" s="67">
        <v>773936.19</v>
      </c>
      <c r="D145" s="67">
        <v>-773936.19</v>
      </c>
      <c r="E145" s="75">
        <f t="shared" si="98"/>
        <v>0</v>
      </c>
      <c r="F145" s="67"/>
      <c r="G145" s="75">
        <f t="shared" si="99"/>
        <v>0</v>
      </c>
      <c r="H145" s="67"/>
      <c r="I145" s="75">
        <f t="shared" si="102"/>
        <v>0</v>
      </c>
      <c r="J145" s="67"/>
      <c r="K145" s="75">
        <f t="shared" si="97"/>
        <v>0</v>
      </c>
      <c r="L145" s="67"/>
      <c r="M145" s="67"/>
      <c r="N145" s="75">
        <f t="shared" si="94"/>
        <v>0</v>
      </c>
      <c r="O145" s="67">
        <v>1031914.9</v>
      </c>
      <c r="P145" s="71">
        <v>-1031914.9</v>
      </c>
      <c r="Q145" s="73">
        <f t="shared" si="100"/>
        <v>0</v>
      </c>
      <c r="R145" s="107">
        <v>2579787.2400000002</v>
      </c>
      <c r="S145" s="71">
        <v>-2579787.2400000002</v>
      </c>
      <c r="T145" s="73">
        <f t="shared" si="101"/>
        <v>0</v>
      </c>
    </row>
    <row r="146" spans="1:20" ht="25.5" x14ac:dyDescent="0.25">
      <c r="A146" s="69" t="s">
        <v>364</v>
      </c>
      <c r="B146" s="95" t="s">
        <v>365</v>
      </c>
      <c r="C146" s="67">
        <f>C147</f>
        <v>16604946.17</v>
      </c>
      <c r="D146" s="67">
        <f>D147</f>
        <v>0</v>
      </c>
      <c r="E146" s="75">
        <f t="shared" si="98"/>
        <v>16604946.17</v>
      </c>
      <c r="F146" s="67"/>
      <c r="G146" s="75">
        <f t="shared" si="99"/>
        <v>16604946.17</v>
      </c>
      <c r="H146" s="67"/>
      <c r="I146" s="75">
        <f t="shared" si="102"/>
        <v>16604946.17</v>
      </c>
      <c r="J146" s="67"/>
      <c r="K146" s="75">
        <f t="shared" si="97"/>
        <v>16604946.17</v>
      </c>
      <c r="L146" s="67">
        <f>L147</f>
        <v>-1306522.54</v>
      </c>
      <c r="M146" s="67">
        <f>M147</f>
        <v>-2254042.5499999998</v>
      </c>
      <c r="N146" s="75">
        <f t="shared" si="94"/>
        <v>13044381.079999998</v>
      </c>
      <c r="O146" s="67">
        <f t="shared" ref="O146" si="107">O147</f>
        <v>15814523.18</v>
      </c>
      <c r="P146" s="71"/>
      <c r="Q146" s="73">
        <f t="shared" si="100"/>
        <v>15814523.18</v>
      </c>
      <c r="R146" s="67">
        <f t="shared" ref="R146" si="108">R147</f>
        <v>15397400.109999999</v>
      </c>
      <c r="S146" s="71"/>
      <c r="T146" s="73">
        <f t="shared" si="101"/>
        <v>15397400.109999999</v>
      </c>
    </row>
    <row r="147" spans="1:20" ht="38.25" x14ac:dyDescent="0.25">
      <c r="A147" s="69" t="s">
        <v>343</v>
      </c>
      <c r="B147" s="95" t="s">
        <v>344</v>
      </c>
      <c r="C147" s="67">
        <v>16604946.17</v>
      </c>
      <c r="D147" s="67"/>
      <c r="E147" s="75">
        <f t="shared" si="98"/>
        <v>16604946.17</v>
      </c>
      <c r="F147" s="67"/>
      <c r="G147" s="75">
        <f t="shared" si="99"/>
        <v>16604946.17</v>
      </c>
      <c r="H147" s="67"/>
      <c r="I147" s="75">
        <f t="shared" si="102"/>
        <v>16604946.17</v>
      </c>
      <c r="J147" s="67"/>
      <c r="K147" s="75">
        <f t="shared" si="97"/>
        <v>16604946.17</v>
      </c>
      <c r="L147" s="67">
        <v>-1306522.54</v>
      </c>
      <c r="M147" s="67">
        <v>-2254042.5499999998</v>
      </c>
      <c r="N147" s="75">
        <f t="shared" si="94"/>
        <v>13044381.079999998</v>
      </c>
      <c r="O147" s="67">
        <v>15814523.18</v>
      </c>
      <c r="P147" s="71"/>
      <c r="Q147" s="73">
        <f t="shared" si="100"/>
        <v>15814523.18</v>
      </c>
      <c r="R147" s="107">
        <v>15397400.109999999</v>
      </c>
      <c r="S147" s="71"/>
      <c r="T147" s="73">
        <f t="shared" si="101"/>
        <v>15397400.109999999</v>
      </c>
    </row>
    <row r="148" spans="1:20" ht="25.5" x14ac:dyDescent="0.25">
      <c r="A148" s="68" t="s">
        <v>366</v>
      </c>
      <c r="B148" s="95" t="s">
        <v>367</v>
      </c>
      <c r="C148" s="67">
        <f>C149</f>
        <v>3191384</v>
      </c>
      <c r="D148" s="67">
        <f>D149</f>
        <v>0</v>
      </c>
      <c r="E148" s="75">
        <f t="shared" si="98"/>
        <v>3191384</v>
      </c>
      <c r="F148" s="67"/>
      <c r="G148" s="75">
        <f t="shared" si="99"/>
        <v>3191384</v>
      </c>
      <c r="H148" s="67"/>
      <c r="I148" s="75">
        <f t="shared" si="102"/>
        <v>3191384</v>
      </c>
      <c r="J148" s="67"/>
      <c r="K148" s="75">
        <f t="shared" si="97"/>
        <v>3191384</v>
      </c>
      <c r="L148" s="67"/>
      <c r="M148" s="67"/>
      <c r="N148" s="75">
        <f t="shared" si="94"/>
        <v>3191384</v>
      </c>
      <c r="O148" s="67">
        <f t="shared" ref="O148" si="109">O149</f>
        <v>0</v>
      </c>
      <c r="P148" s="71"/>
      <c r="Q148" s="73">
        <f t="shared" si="100"/>
        <v>0</v>
      </c>
      <c r="R148" s="67">
        <f t="shared" ref="R148" si="110">R149</f>
        <v>0</v>
      </c>
      <c r="S148" s="71"/>
      <c r="T148" s="73">
        <f t="shared" si="101"/>
        <v>0</v>
      </c>
    </row>
    <row r="149" spans="1:20" ht="25.5" x14ac:dyDescent="0.25">
      <c r="A149" s="68" t="s">
        <v>368</v>
      </c>
      <c r="B149" s="95" t="s">
        <v>369</v>
      </c>
      <c r="C149" s="67">
        <v>3191384</v>
      </c>
      <c r="D149" s="67"/>
      <c r="E149" s="75">
        <f t="shared" si="98"/>
        <v>3191384</v>
      </c>
      <c r="F149" s="67"/>
      <c r="G149" s="75">
        <f t="shared" si="99"/>
        <v>3191384</v>
      </c>
      <c r="H149" s="67"/>
      <c r="I149" s="75">
        <f t="shared" si="102"/>
        <v>3191384</v>
      </c>
      <c r="J149" s="67"/>
      <c r="K149" s="75">
        <f t="shared" si="97"/>
        <v>3191384</v>
      </c>
      <c r="L149" s="67"/>
      <c r="M149" s="67"/>
      <c r="N149" s="75">
        <f t="shared" si="94"/>
        <v>3191384</v>
      </c>
      <c r="O149" s="67"/>
      <c r="P149" s="71"/>
      <c r="Q149" s="73">
        <f t="shared" si="100"/>
        <v>0</v>
      </c>
      <c r="R149" s="106"/>
      <c r="S149" s="71"/>
      <c r="T149" s="73">
        <f t="shared" si="101"/>
        <v>0</v>
      </c>
    </row>
    <row r="150" spans="1:20" x14ac:dyDescent="0.25">
      <c r="A150" s="68" t="s">
        <v>370</v>
      </c>
      <c r="B150" s="95" t="s">
        <v>371</v>
      </c>
      <c r="C150" s="67">
        <f>C151</f>
        <v>5573403</v>
      </c>
      <c r="D150" s="67">
        <f>D151</f>
        <v>0</v>
      </c>
      <c r="E150" s="75">
        <f t="shared" si="98"/>
        <v>5573403</v>
      </c>
      <c r="F150" s="67"/>
      <c r="G150" s="75">
        <f t="shared" si="99"/>
        <v>5573403</v>
      </c>
      <c r="H150" s="67"/>
      <c r="I150" s="75">
        <f t="shared" si="102"/>
        <v>5573403</v>
      </c>
      <c r="J150" s="67">
        <f>J151</f>
        <v>144885.56</v>
      </c>
      <c r="K150" s="75">
        <f t="shared" si="97"/>
        <v>5718288.5599999996</v>
      </c>
      <c r="L150" s="67">
        <f>L151</f>
        <v>0</v>
      </c>
      <c r="M150" s="67">
        <f>M151</f>
        <v>0</v>
      </c>
      <c r="N150" s="75">
        <f t="shared" si="94"/>
        <v>5718288.5599999996</v>
      </c>
      <c r="O150" s="67">
        <f>O151</f>
        <v>5573403</v>
      </c>
      <c r="P150" s="71"/>
      <c r="Q150" s="73">
        <f t="shared" si="100"/>
        <v>5573403</v>
      </c>
      <c r="R150" s="67">
        <f>R151</f>
        <v>5573403</v>
      </c>
      <c r="S150" s="71"/>
      <c r="T150" s="73">
        <f t="shared" si="101"/>
        <v>5573403</v>
      </c>
    </row>
    <row r="151" spans="1:20" ht="25.5" x14ac:dyDescent="0.25">
      <c r="A151" s="68" t="s">
        <v>336</v>
      </c>
      <c r="B151" s="95" t="s">
        <v>337</v>
      </c>
      <c r="C151" s="67">
        <v>5573403</v>
      </c>
      <c r="D151" s="67"/>
      <c r="E151" s="75">
        <f t="shared" si="98"/>
        <v>5573403</v>
      </c>
      <c r="F151" s="67"/>
      <c r="G151" s="75">
        <f t="shared" si="99"/>
        <v>5573403</v>
      </c>
      <c r="H151" s="67"/>
      <c r="I151" s="75">
        <f t="shared" si="102"/>
        <v>5573403</v>
      </c>
      <c r="J151" s="67">
        <v>144885.56</v>
      </c>
      <c r="K151" s="75">
        <f t="shared" si="97"/>
        <v>5718288.5599999996</v>
      </c>
      <c r="L151" s="67"/>
      <c r="M151" s="67"/>
      <c r="N151" s="75">
        <f t="shared" si="94"/>
        <v>5718288.5599999996</v>
      </c>
      <c r="O151" s="67">
        <v>5573403</v>
      </c>
      <c r="P151" s="71"/>
      <c r="Q151" s="73">
        <f t="shared" si="100"/>
        <v>5573403</v>
      </c>
      <c r="R151" s="67">
        <v>5573403</v>
      </c>
      <c r="S151" s="71"/>
      <c r="T151" s="73">
        <f t="shared" si="101"/>
        <v>5573403</v>
      </c>
    </row>
    <row r="152" spans="1:20" ht="54" hidden="1" customHeight="1" x14ac:dyDescent="0.25">
      <c r="A152" s="68" t="s">
        <v>647</v>
      </c>
      <c r="B152" s="95" t="s">
        <v>648</v>
      </c>
      <c r="C152" s="67">
        <f>C153</f>
        <v>0</v>
      </c>
      <c r="D152" s="67">
        <f>D153</f>
        <v>0</v>
      </c>
      <c r="E152" s="75">
        <f t="shared" si="98"/>
        <v>0</v>
      </c>
      <c r="F152" s="67"/>
      <c r="G152" s="75">
        <f t="shared" si="99"/>
        <v>0</v>
      </c>
      <c r="H152" s="67"/>
      <c r="I152" s="75">
        <f t="shared" si="102"/>
        <v>0</v>
      </c>
      <c r="J152" s="67"/>
      <c r="K152" s="75">
        <f t="shared" si="97"/>
        <v>0</v>
      </c>
      <c r="L152" s="67"/>
      <c r="M152" s="67"/>
      <c r="N152" s="75">
        <f t="shared" si="94"/>
        <v>0</v>
      </c>
      <c r="O152" s="67">
        <f t="shared" ref="O152" si="111">O153</f>
        <v>3258482</v>
      </c>
      <c r="P152" s="71"/>
      <c r="Q152" s="73">
        <f t="shared" si="100"/>
        <v>3258482</v>
      </c>
      <c r="R152" s="67">
        <f t="shared" ref="R152" si="112">R153</f>
        <v>3642805</v>
      </c>
      <c r="S152" s="71"/>
      <c r="T152" s="73">
        <f t="shared" si="101"/>
        <v>3642805</v>
      </c>
    </row>
    <row r="153" spans="1:20" hidden="1" x14ac:dyDescent="0.25">
      <c r="A153" s="68" t="s">
        <v>649</v>
      </c>
      <c r="B153" s="95" t="s">
        <v>650</v>
      </c>
      <c r="C153" s="67"/>
      <c r="D153" s="67"/>
      <c r="E153" s="75">
        <f t="shared" si="98"/>
        <v>0</v>
      </c>
      <c r="F153" s="67"/>
      <c r="G153" s="75">
        <f t="shared" si="99"/>
        <v>0</v>
      </c>
      <c r="H153" s="67"/>
      <c r="I153" s="75">
        <f t="shared" si="102"/>
        <v>0</v>
      </c>
      <c r="J153" s="67"/>
      <c r="K153" s="75">
        <f t="shared" si="97"/>
        <v>0</v>
      </c>
      <c r="L153" s="67"/>
      <c r="M153" s="67"/>
      <c r="N153" s="75">
        <f t="shared" si="94"/>
        <v>0</v>
      </c>
      <c r="O153" s="67">
        <v>3258482</v>
      </c>
      <c r="P153" s="71"/>
      <c r="Q153" s="73">
        <f t="shared" si="100"/>
        <v>3258482</v>
      </c>
      <c r="R153" s="67">
        <v>3642805</v>
      </c>
      <c r="S153" s="71"/>
      <c r="T153" s="73">
        <f t="shared" si="101"/>
        <v>3642805</v>
      </c>
    </row>
    <row r="154" spans="1:20" x14ac:dyDescent="0.25">
      <c r="A154" s="68" t="s">
        <v>372</v>
      </c>
      <c r="B154" s="95" t="s">
        <v>651</v>
      </c>
      <c r="C154" s="67">
        <f>C155</f>
        <v>126162</v>
      </c>
      <c r="D154" s="67">
        <f>D155</f>
        <v>159575</v>
      </c>
      <c r="E154" s="75">
        <f t="shared" si="98"/>
        <v>285737</v>
      </c>
      <c r="F154" s="67"/>
      <c r="G154" s="75">
        <f t="shared" si="99"/>
        <v>285737</v>
      </c>
      <c r="H154" s="67"/>
      <c r="I154" s="75">
        <f t="shared" si="102"/>
        <v>285737</v>
      </c>
      <c r="J154" s="67"/>
      <c r="K154" s="75">
        <f t="shared" si="97"/>
        <v>285737</v>
      </c>
      <c r="L154" s="67"/>
      <c r="M154" s="67"/>
      <c r="N154" s="75">
        <f t="shared" si="94"/>
        <v>285737</v>
      </c>
      <c r="O154" s="67">
        <f>O155</f>
        <v>126325</v>
      </c>
      <c r="P154" s="71"/>
      <c r="Q154" s="73">
        <f t="shared" si="100"/>
        <v>126325</v>
      </c>
      <c r="R154" s="67">
        <f>R155</f>
        <v>129623</v>
      </c>
      <c r="S154" s="71"/>
      <c r="T154" s="73">
        <f t="shared" si="101"/>
        <v>129623</v>
      </c>
    </row>
    <row r="155" spans="1:20" x14ac:dyDescent="0.25">
      <c r="A155" s="68" t="s">
        <v>373</v>
      </c>
      <c r="B155" s="95" t="s">
        <v>652</v>
      </c>
      <c r="C155" s="67">
        <v>126162</v>
      </c>
      <c r="D155" s="67">
        <v>159575</v>
      </c>
      <c r="E155" s="75">
        <f t="shared" si="98"/>
        <v>285737</v>
      </c>
      <c r="F155" s="67"/>
      <c r="G155" s="75">
        <f t="shared" si="99"/>
        <v>285737</v>
      </c>
      <c r="H155" s="67"/>
      <c r="I155" s="75">
        <f t="shared" si="102"/>
        <v>285737</v>
      </c>
      <c r="J155" s="67"/>
      <c r="K155" s="75">
        <f t="shared" si="97"/>
        <v>285737</v>
      </c>
      <c r="L155" s="67"/>
      <c r="M155" s="67"/>
      <c r="N155" s="75">
        <f t="shared" si="94"/>
        <v>285737</v>
      </c>
      <c r="O155" s="67">
        <v>126325</v>
      </c>
      <c r="P155" s="71"/>
      <c r="Q155" s="73">
        <f t="shared" si="100"/>
        <v>126325</v>
      </c>
      <c r="R155" s="67">
        <v>129623</v>
      </c>
      <c r="S155" s="71"/>
      <c r="T155" s="73">
        <f t="shared" si="101"/>
        <v>129623</v>
      </c>
    </row>
    <row r="156" spans="1:20" ht="25.5" x14ac:dyDescent="0.25">
      <c r="A156" s="69" t="s">
        <v>653</v>
      </c>
      <c r="B156" s="95" t="s">
        <v>654</v>
      </c>
      <c r="C156" s="67">
        <f>C157</f>
        <v>82978724</v>
      </c>
      <c r="D156" s="67">
        <f>D157</f>
        <v>-82978724</v>
      </c>
      <c r="E156" s="75">
        <f t="shared" si="98"/>
        <v>0</v>
      </c>
      <c r="F156" s="67"/>
      <c r="G156" s="75">
        <f t="shared" si="99"/>
        <v>0</v>
      </c>
      <c r="H156" s="67"/>
      <c r="I156" s="75">
        <f t="shared" si="102"/>
        <v>0</v>
      </c>
      <c r="J156" s="67"/>
      <c r="K156" s="75">
        <f t="shared" si="97"/>
        <v>0</v>
      </c>
      <c r="L156" s="67"/>
      <c r="M156" s="67"/>
      <c r="N156" s="75">
        <f t="shared" si="94"/>
        <v>0</v>
      </c>
      <c r="O156" s="67"/>
      <c r="P156" s="71"/>
      <c r="Q156" s="73">
        <f t="shared" si="100"/>
        <v>0</v>
      </c>
      <c r="R156" s="67"/>
      <c r="S156" s="71"/>
      <c r="T156" s="73">
        <f t="shared" si="101"/>
        <v>0</v>
      </c>
    </row>
    <row r="157" spans="1:20" ht="25.5" x14ac:dyDescent="0.25">
      <c r="A157" s="69" t="s">
        <v>655</v>
      </c>
      <c r="B157" s="95" t="s">
        <v>656</v>
      </c>
      <c r="C157" s="67">
        <v>82978724</v>
      </c>
      <c r="D157" s="67">
        <v>-82978724</v>
      </c>
      <c r="E157" s="75">
        <f t="shared" si="98"/>
        <v>0</v>
      </c>
      <c r="F157" s="67"/>
      <c r="G157" s="75">
        <f t="shared" si="99"/>
        <v>0</v>
      </c>
      <c r="H157" s="67"/>
      <c r="I157" s="75">
        <f t="shared" si="102"/>
        <v>0</v>
      </c>
      <c r="J157" s="67"/>
      <c r="K157" s="75">
        <f t="shared" si="97"/>
        <v>0</v>
      </c>
      <c r="L157" s="67"/>
      <c r="M157" s="67"/>
      <c r="N157" s="75">
        <f t="shared" si="94"/>
        <v>0</v>
      </c>
      <c r="O157" s="67"/>
      <c r="P157" s="71"/>
      <c r="Q157" s="73">
        <f t="shared" si="100"/>
        <v>0</v>
      </c>
      <c r="R157" s="67"/>
      <c r="S157" s="71"/>
      <c r="T157" s="73">
        <f t="shared" si="101"/>
        <v>0</v>
      </c>
    </row>
    <row r="158" spans="1:20" x14ac:dyDescent="0.25">
      <c r="A158" s="69" t="s">
        <v>352</v>
      </c>
      <c r="B158" s="95" t="s">
        <v>329</v>
      </c>
      <c r="C158" s="67">
        <f>C159</f>
        <v>3240949.08</v>
      </c>
      <c r="D158" s="67">
        <f>D159</f>
        <v>773936.19</v>
      </c>
      <c r="E158" s="75">
        <f t="shared" si="98"/>
        <v>4014885.27</v>
      </c>
      <c r="F158" s="67">
        <f>F159</f>
        <v>415132.9</v>
      </c>
      <c r="G158" s="75">
        <f t="shared" si="99"/>
        <v>4430018.17</v>
      </c>
      <c r="H158" s="67">
        <f>H159</f>
        <v>0</v>
      </c>
      <c r="I158" s="75">
        <f t="shared" si="102"/>
        <v>4430018.17</v>
      </c>
      <c r="J158" s="67">
        <f>J159</f>
        <v>2449468.37</v>
      </c>
      <c r="K158" s="75">
        <f t="shared" si="97"/>
        <v>6879486.54</v>
      </c>
      <c r="L158" s="67">
        <f>L159</f>
        <v>-57867.95</v>
      </c>
      <c r="M158" s="67">
        <f>M159</f>
        <v>0</v>
      </c>
      <c r="N158" s="75">
        <f t="shared" si="94"/>
        <v>6821618.5899999999</v>
      </c>
      <c r="O158" s="67">
        <f>O159</f>
        <v>4431994.34</v>
      </c>
      <c r="P158" s="73">
        <f>P159</f>
        <v>1031914.9</v>
      </c>
      <c r="Q158" s="73">
        <f t="shared" si="100"/>
        <v>5463909.2400000002</v>
      </c>
      <c r="R158" s="67">
        <f>R159</f>
        <v>1160640</v>
      </c>
      <c r="S158" s="73">
        <f>S159</f>
        <v>2579787.2400000002</v>
      </c>
      <c r="T158" s="73">
        <f t="shared" si="101"/>
        <v>3740427.24</v>
      </c>
    </row>
    <row r="159" spans="1:20" x14ac:dyDescent="0.25">
      <c r="A159" s="69" t="s">
        <v>353</v>
      </c>
      <c r="B159" s="95" t="s">
        <v>330</v>
      </c>
      <c r="C159" s="67">
        <v>3240949.08</v>
      </c>
      <c r="D159" s="67">
        <v>773936.19</v>
      </c>
      <c r="E159" s="75">
        <f t="shared" si="98"/>
        <v>4014885.27</v>
      </c>
      <c r="F159" s="67">
        <v>415132.9</v>
      </c>
      <c r="G159" s="75">
        <f t="shared" si="99"/>
        <v>4430018.17</v>
      </c>
      <c r="H159" s="67"/>
      <c r="I159" s="75">
        <f t="shared" si="102"/>
        <v>4430018.17</v>
      </c>
      <c r="J159" s="67">
        <v>2449468.37</v>
      </c>
      <c r="K159" s="75">
        <f t="shared" si="97"/>
        <v>6879486.54</v>
      </c>
      <c r="L159" s="67">
        <v>-57867.95</v>
      </c>
      <c r="M159" s="67"/>
      <c r="N159" s="75">
        <f t="shared" si="94"/>
        <v>6821618.5899999999</v>
      </c>
      <c r="O159" s="67">
        <v>4431994.34</v>
      </c>
      <c r="P159" s="71">
        <v>1031914.9</v>
      </c>
      <c r="Q159" s="73">
        <f t="shared" si="100"/>
        <v>5463909.2400000002</v>
      </c>
      <c r="R159" s="106">
        <v>1160640</v>
      </c>
      <c r="S159" s="112">
        <v>2579787.2400000002</v>
      </c>
      <c r="T159" s="73">
        <f t="shared" si="101"/>
        <v>3740427.24</v>
      </c>
    </row>
    <row r="160" spans="1:20" x14ac:dyDescent="0.25">
      <c r="A160" s="69" t="s">
        <v>323</v>
      </c>
      <c r="B160" s="95" t="s">
        <v>326</v>
      </c>
      <c r="C160" s="81">
        <f>C161+C163+C165+C167+C169</f>
        <v>345490621.92000002</v>
      </c>
      <c r="D160" s="81">
        <f>D161+D163+D165+D167+D169</f>
        <v>10226527</v>
      </c>
      <c r="E160" s="75">
        <f t="shared" si="98"/>
        <v>355717148.92000002</v>
      </c>
      <c r="F160" s="67"/>
      <c r="G160" s="75">
        <f t="shared" si="99"/>
        <v>355717148.92000002</v>
      </c>
      <c r="H160" s="67">
        <f>H161</f>
        <v>536521.02</v>
      </c>
      <c r="I160" s="75">
        <f t="shared" si="102"/>
        <v>356253669.94</v>
      </c>
      <c r="J160" s="67">
        <f>J161+J163</f>
        <v>23087613</v>
      </c>
      <c r="K160" s="75">
        <f t="shared" si="97"/>
        <v>379341282.94</v>
      </c>
      <c r="L160" s="67">
        <f>L161+L163</f>
        <v>4622658</v>
      </c>
      <c r="M160" s="67">
        <f>M161+M163+M165</f>
        <v>-2328802.0299999998</v>
      </c>
      <c r="N160" s="75">
        <f t="shared" si="94"/>
        <v>381635138.91000003</v>
      </c>
      <c r="O160" s="81">
        <f>O161+O163+O165+O167+O169</f>
        <v>351454430.95999998</v>
      </c>
      <c r="P160" s="101"/>
      <c r="Q160" s="73">
        <f t="shared" si="100"/>
        <v>351454430.95999998</v>
      </c>
      <c r="R160" s="81">
        <f>R161+R163+R165+R167+R169</f>
        <v>353970521.30000001</v>
      </c>
      <c r="S160" s="101"/>
      <c r="T160" s="73">
        <f t="shared" si="101"/>
        <v>353970521.30000001</v>
      </c>
    </row>
    <row r="161" spans="1:20" ht="25.5" x14ac:dyDescent="0.25">
      <c r="A161" s="69" t="s">
        <v>324</v>
      </c>
      <c r="B161" s="95" t="s">
        <v>327</v>
      </c>
      <c r="C161" s="81">
        <f>C162</f>
        <v>307674235.92000002</v>
      </c>
      <c r="D161" s="81">
        <f>D162</f>
        <v>0</v>
      </c>
      <c r="E161" s="75">
        <f t="shared" si="98"/>
        <v>307674235.92000002</v>
      </c>
      <c r="F161" s="67"/>
      <c r="G161" s="75">
        <f t="shared" si="99"/>
        <v>307674235.92000002</v>
      </c>
      <c r="H161" s="67">
        <f>H162</f>
        <v>536521.02</v>
      </c>
      <c r="I161" s="75">
        <f t="shared" si="102"/>
        <v>308210756.94</v>
      </c>
      <c r="J161" s="67">
        <f>J162</f>
        <v>23788613</v>
      </c>
      <c r="K161" s="75">
        <f t="shared" si="97"/>
        <v>331999369.94</v>
      </c>
      <c r="L161" s="67">
        <f>L162</f>
        <v>4622658</v>
      </c>
      <c r="M161" s="67">
        <f>M162</f>
        <v>0</v>
      </c>
      <c r="N161" s="75">
        <f t="shared" si="94"/>
        <v>336622027.94</v>
      </c>
      <c r="O161" s="81">
        <f t="shared" ref="O161" si="113">O162</f>
        <v>307704356.95999998</v>
      </c>
      <c r="P161" s="101"/>
      <c r="Q161" s="73">
        <f t="shared" si="100"/>
        <v>307704356.95999998</v>
      </c>
      <c r="R161" s="81">
        <f t="shared" ref="R161" si="114">R162</f>
        <v>307575087.30000001</v>
      </c>
      <c r="S161" s="101"/>
      <c r="T161" s="73">
        <f t="shared" si="101"/>
        <v>307575087.30000001</v>
      </c>
    </row>
    <row r="162" spans="1:20" ht="25.5" x14ac:dyDescent="0.25">
      <c r="A162" s="69" t="s">
        <v>325</v>
      </c>
      <c r="B162" s="95" t="s">
        <v>328</v>
      </c>
      <c r="C162" s="81">
        <v>307674235.92000002</v>
      </c>
      <c r="D162" s="81"/>
      <c r="E162" s="75">
        <f t="shared" si="98"/>
        <v>307674235.92000002</v>
      </c>
      <c r="F162" s="67"/>
      <c r="G162" s="75">
        <f t="shared" si="99"/>
        <v>307674235.92000002</v>
      </c>
      <c r="H162" s="67">
        <v>536521.02</v>
      </c>
      <c r="I162" s="75">
        <f t="shared" si="102"/>
        <v>308210756.94</v>
      </c>
      <c r="J162" s="67">
        <v>23788613</v>
      </c>
      <c r="K162" s="75">
        <f t="shared" si="97"/>
        <v>331999369.94</v>
      </c>
      <c r="L162" s="67">
        <v>4622658</v>
      </c>
      <c r="M162" s="67"/>
      <c r="N162" s="75">
        <f t="shared" si="94"/>
        <v>336622027.94</v>
      </c>
      <c r="O162" s="81">
        <v>307704356.95999998</v>
      </c>
      <c r="P162" s="101"/>
      <c r="Q162" s="73">
        <f t="shared" si="100"/>
        <v>307704356.95999998</v>
      </c>
      <c r="R162" s="81">
        <v>307575087.30000001</v>
      </c>
      <c r="S162" s="101"/>
      <c r="T162" s="73">
        <f t="shared" si="101"/>
        <v>307575087.30000001</v>
      </c>
    </row>
    <row r="163" spans="1:20" ht="38.25" x14ac:dyDescent="0.25">
      <c r="A163" s="69" t="s">
        <v>374</v>
      </c>
      <c r="B163" s="95" t="s">
        <v>375</v>
      </c>
      <c r="C163" s="81">
        <f>C164</f>
        <v>2399846</v>
      </c>
      <c r="D163" s="81">
        <f>D164</f>
        <v>0</v>
      </c>
      <c r="E163" s="75">
        <f t="shared" si="98"/>
        <v>2399846</v>
      </c>
      <c r="F163" s="67"/>
      <c r="G163" s="75">
        <f t="shared" si="99"/>
        <v>2399846</v>
      </c>
      <c r="H163" s="67"/>
      <c r="I163" s="75">
        <f t="shared" si="102"/>
        <v>2399846</v>
      </c>
      <c r="J163" s="67">
        <f>J164</f>
        <v>-701000</v>
      </c>
      <c r="K163" s="75">
        <f t="shared" si="97"/>
        <v>1698846</v>
      </c>
      <c r="L163" s="67">
        <f>L164</f>
        <v>0</v>
      </c>
      <c r="M163" s="67">
        <f>M164</f>
        <v>0</v>
      </c>
      <c r="N163" s="75">
        <f t="shared" si="94"/>
        <v>1698846</v>
      </c>
      <c r="O163" s="81">
        <f>O164</f>
        <v>2399846</v>
      </c>
      <c r="P163" s="101"/>
      <c r="Q163" s="73">
        <f t="shared" si="100"/>
        <v>2399846</v>
      </c>
      <c r="R163" s="81">
        <f>R164</f>
        <v>2399846</v>
      </c>
      <c r="S163" s="101"/>
      <c r="T163" s="73">
        <f t="shared" si="101"/>
        <v>2399846</v>
      </c>
    </row>
    <row r="164" spans="1:20" ht="38.25" x14ac:dyDescent="0.25">
      <c r="A164" s="69" t="s">
        <v>335</v>
      </c>
      <c r="B164" s="95" t="s">
        <v>334</v>
      </c>
      <c r="C164" s="81">
        <v>2399846</v>
      </c>
      <c r="D164" s="81"/>
      <c r="E164" s="75">
        <f t="shared" si="98"/>
        <v>2399846</v>
      </c>
      <c r="F164" s="67"/>
      <c r="G164" s="75">
        <f t="shared" si="99"/>
        <v>2399846</v>
      </c>
      <c r="H164" s="67"/>
      <c r="I164" s="75">
        <f t="shared" si="102"/>
        <v>2399846</v>
      </c>
      <c r="J164" s="67">
        <v>-701000</v>
      </c>
      <c r="K164" s="75">
        <f t="shared" si="97"/>
        <v>1698846</v>
      </c>
      <c r="L164" s="67"/>
      <c r="M164" s="67"/>
      <c r="N164" s="75">
        <f t="shared" si="94"/>
        <v>1698846</v>
      </c>
      <c r="O164" s="81">
        <v>2399846</v>
      </c>
      <c r="P164" s="101"/>
      <c r="Q164" s="73">
        <f t="shared" si="100"/>
        <v>2399846</v>
      </c>
      <c r="R164" s="81">
        <v>2399846</v>
      </c>
      <c r="S164" s="101"/>
      <c r="T164" s="73">
        <f t="shared" si="101"/>
        <v>2399846</v>
      </c>
    </row>
    <row r="165" spans="1:20" ht="38.25" x14ac:dyDescent="0.25">
      <c r="A165" s="69" t="s">
        <v>376</v>
      </c>
      <c r="B165" s="95" t="s">
        <v>377</v>
      </c>
      <c r="C165" s="81">
        <f>C166</f>
        <v>35409000</v>
      </c>
      <c r="D165" s="81">
        <f>D166</f>
        <v>10226527</v>
      </c>
      <c r="E165" s="75">
        <f t="shared" si="98"/>
        <v>45635527</v>
      </c>
      <c r="F165" s="67"/>
      <c r="G165" s="75">
        <f t="shared" si="99"/>
        <v>45635527</v>
      </c>
      <c r="H165" s="67"/>
      <c r="I165" s="75">
        <f t="shared" si="102"/>
        <v>45635527</v>
      </c>
      <c r="J165" s="67"/>
      <c r="K165" s="75">
        <f t="shared" si="97"/>
        <v>45635527</v>
      </c>
      <c r="L165" s="67"/>
      <c r="M165" s="67">
        <f>M166</f>
        <v>-2328802.0299999998</v>
      </c>
      <c r="N165" s="75">
        <f t="shared" si="94"/>
        <v>43306724.969999999</v>
      </c>
      <c r="O165" s="81">
        <f>O166</f>
        <v>41342400</v>
      </c>
      <c r="P165" s="101"/>
      <c r="Q165" s="73">
        <f t="shared" si="100"/>
        <v>41342400</v>
      </c>
      <c r="R165" s="81">
        <f>R166</f>
        <v>43926300</v>
      </c>
      <c r="S165" s="101"/>
      <c r="T165" s="73">
        <f t="shared" si="101"/>
        <v>43926300</v>
      </c>
    </row>
    <row r="166" spans="1:20" ht="38.25" x14ac:dyDescent="0.25">
      <c r="A166" s="69" t="s">
        <v>341</v>
      </c>
      <c r="B166" s="95" t="s">
        <v>342</v>
      </c>
      <c r="C166" s="81">
        <v>35409000</v>
      </c>
      <c r="D166" s="81">
        <v>10226527</v>
      </c>
      <c r="E166" s="75">
        <f t="shared" si="98"/>
        <v>45635527</v>
      </c>
      <c r="F166" s="67"/>
      <c r="G166" s="75">
        <f t="shared" si="99"/>
        <v>45635527</v>
      </c>
      <c r="H166" s="67"/>
      <c r="I166" s="75">
        <f t="shared" si="102"/>
        <v>45635527</v>
      </c>
      <c r="J166" s="67"/>
      <c r="K166" s="75">
        <f t="shared" si="97"/>
        <v>45635527</v>
      </c>
      <c r="L166" s="67"/>
      <c r="M166" s="67">
        <v>-2328802.0299999998</v>
      </c>
      <c r="N166" s="75">
        <f t="shared" si="94"/>
        <v>43306724.969999999</v>
      </c>
      <c r="O166" s="81">
        <v>41342400</v>
      </c>
      <c r="P166" s="101"/>
      <c r="Q166" s="73">
        <f t="shared" si="100"/>
        <v>41342400</v>
      </c>
      <c r="R166" s="81">
        <v>43926300</v>
      </c>
      <c r="S166" s="101"/>
      <c r="T166" s="73">
        <f t="shared" si="101"/>
        <v>43926300</v>
      </c>
    </row>
    <row r="167" spans="1:20" ht="25.5" hidden="1" x14ac:dyDescent="0.25">
      <c r="A167" s="99" t="s">
        <v>378</v>
      </c>
      <c r="B167" s="95" t="s">
        <v>379</v>
      </c>
      <c r="C167" s="81">
        <f>C168</f>
        <v>0</v>
      </c>
      <c r="D167" s="81">
        <f>D168</f>
        <v>0</v>
      </c>
      <c r="E167" s="75">
        <f t="shared" si="98"/>
        <v>0</v>
      </c>
      <c r="F167" s="67"/>
      <c r="G167" s="75">
        <f t="shared" si="99"/>
        <v>0</v>
      </c>
      <c r="H167" s="67"/>
      <c r="I167" s="75">
        <f t="shared" si="102"/>
        <v>0</v>
      </c>
      <c r="J167" s="67"/>
      <c r="K167" s="75">
        <f t="shared" si="97"/>
        <v>0</v>
      </c>
      <c r="L167" s="67"/>
      <c r="M167" s="67"/>
      <c r="N167" s="75">
        <f t="shared" si="94"/>
        <v>0</v>
      </c>
      <c r="O167" s="81">
        <f>O168</f>
        <v>0</v>
      </c>
      <c r="P167" s="101"/>
      <c r="Q167" s="73">
        <f t="shared" si="100"/>
        <v>0</v>
      </c>
      <c r="R167" s="81">
        <f>R168</f>
        <v>0</v>
      </c>
      <c r="S167" s="101"/>
      <c r="T167" s="73">
        <f t="shared" si="101"/>
        <v>0</v>
      </c>
    </row>
    <row r="168" spans="1:20" ht="25.5" hidden="1" x14ac:dyDescent="0.25">
      <c r="A168" s="69" t="s">
        <v>333</v>
      </c>
      <c r="B168" s="95" t="s">
        <v>340</v>
      </c>
      <c r="C168" s="81"/>
      <c r="D168" s="81"/>
      <c r="E168" s="75">
        <f t="shared" si="98"/>
        <v>0</v>
      </c>
      <c r="F168" s="67"/>
      <c r="G168" s="75">
        <f t="shared" si="99"/>
        <v>0</v>
      </c>
      <c r="H168" s="67"/>
      <c r="I168" s="75">
        <f t="shared" si="102"/>
        <v>0</v>
      </c>
      <c r="J168" s="67"/>
      <c r="K168" s="75">
        <f t="shared" ref="K168:K179" si="115">I168+J168</f>
        <v>0</v>
      </c>
      <c r="L168" s="67"/>
      <c r="M168" s="67"/>
      <c r="N168" s="75">
        <f t="shared" si="94"/>
        <v>0</v>
      </c>
      <c r="O168" s="81"/>
      <c r="P168" s="101"/>
      <c r="Q168" s="73">
        <f t="shared" si="100"/>
        <v>0</v>
      </c>
      <c r="R168" s="108"/>
      <c r="S168" s="101"/>
      <c r="T168" s="73">
        <f t="shared" si="101"/>
        <v>0</v>
      </c>
    </row>
    <row r="169" spans="1:20" ht="25.5" x14ac:dyDescent="0.25">
      <c r="A169" s="99" t="s">
        <v>380</v>
      </c>
      <c r="B169" s="95" t="s">
        <v>381</v>
      </c>
      <c r="C169" s="81">
        <f>C170</f>
        <v>7540</v>
      </c>
      <c r="D169" s="81">
        <f>D170</f>
        <v>0</v>
      </c>
      <c r="E169" s="75">
        <f t="shared" si="98"/>
        <v>7540</v>
      </c>
      <c r="F169" s="67"/>
      <c r="G169" s="75">
        <f t="shared" si="99"/>
        <v>7540</v>
      </c>
      <c r="H169" s="67"/>
      <c r="I169" s="75">
        <f t="shared" si="102"/>
        <v>7540</v>
      </c>
      <c r="J169" s="67"/>
      <c r="K169" s="75">
        <f t="shared" si="115"/>
        <v>7540</v>
      </c>
      <c r="L169" s="67"/>
      <c r="M169" s="67"/>
      <c r="N169" s="75">
        <f t="shared" si="94"/>
        <v>7540</v>
      </c>
      <c r="O169" s="81">
        <f>O170</f>
        <v>7828</v>
      </c>
      <c r="P169" s="101"/>
      <c r="Q169" s="73">
        <f t="shared" si="100"/>
        <v>7828</v>
      </c>
      <c r="R169" s="81">
        <f>R170</f>
        <v>69288</v>
      </c>
      <c r="S169" s="101"/>
      <c r="T169" s="73">
        <f t="shared" si="101"/>
        <v>69288</v>
      </c>
    </row>
    <row r="170" spans="1:20" ht="38.25" x14ac:dyDescent="0.25">
      <c r="A170" s="99" t="s">
        <v>382</v>
      </c>
      <c r="B170" s="95" t="s">
        <v>383</v>
      </c>
      <c r="C170" s="81">
        <v>7540</v>
      </c>
      <c r="D170" s="81"/>
      <c r="E170" s="75">
        <f t="shared" ref="E170:E179" si="116">C170+D170</f>
        <v>7540</v>
      </c>
      <c r="F170" s="67"/>
      <c r="G170" s="75">
        <f t="shared" ref="G170:G179" si="117">E170+F170</f>
        <v>7540</v>
      </c>
      <c r="H170" s="67"/>
      <c r="I170" s="75">
        <f t="shared" si="102"/>
        <v>7540</v>
      </c>
      <c r="J170" s="67"/>
      <c r="K170" s="75">
        <f t="shared" si="115"/>
        <v>7540</v>
      </c>
      <c r="L170" s="67"/>
      <c r="M170" s="67"/>
      <c r="N170" s="75">
        <f t="shared" si="94"/>
        <v>7540</v>
      </c>
      <c r="O170" s="81">
        <v>7828</v>
      </c>
      <c r="P170" s="101"/>
      <c r="Q170" s="73">
        <f t="shared" si="100"/>
        <v>7828</v>
      </c>
      <c r="R170" s="108">
        <v>69288</v>
      </c>
      <c r="S170" s="101"/>
      <c r="T170" s="73">
        <f t="shared" si="101"/>
        <v>69288</v>
      </c>
    </row>
    <row r="171" spans="1:20" x14ac:dyDescent="0.25">
      <c r="A171" s="69" t="s">
        <v>322</v>
      </c>
      <c r="B171" s="95" t="s">
        <v>321</v>
      </c>
      <c r="C171" s="81">
        <f>C172+C176+C178</f>
        <v>27910494.469999999</v>
      </c>
      <c r="D171" s="81">
        <f t="shared" ref="D171" si="118">D172+D176+D178</f>
        <v>0</v>
      </c>
      <c r="E171" s="75">
        <f t="shared" si="116"/>
        <v>27910494.469999999</v>
      </c>
      <c r="F171" s="81">
        <f>F172+F176+F178+F180</f>
        <v>2625880</v>
      </c>
      <c r="G171" s="75">
        <f t="shared" si="117"/>
        <v>30536374.469999999</v>
      </c>
      <c r="H171" s="81">
        <f>H172+H176+H178+H180</f>
        <v>998870</v>
      </c>
      <c r="I171" s="75">
        <f t="shared" si="102"/>
        <v>31535244.469999999</v>
      </c>
      <c r="J171" s="81">
        <f>J172+J174+J176+J178+J180</f>
        <v>10369794.220000001</v>
      </c>
      <c r="K171" s="75">
        <f t="shared" si="115"/>
        <v>41905038.689999998</v>
      </c>
      <c r="L171" s="81">
        <f>L172+L174+L176+L178+L180</f>
        <v>-850000</v>
      </c>
      <c r="M171" s="81">
        <f>M172+M174+M176+M178+M180</f>
        <v>-1736100</v>
      </c>
      <c r="N171" s="75">
        <f t="shared" si="94"/>
        <v>39318938.689999998</v>
      </c>
      <c r="O171" s="81">
        <f t="shared" ref="O171" si="119">O172+O176+O178</f>
        <v>27676134.469999999</v>
      </c>
      <c r="P171" s="101"/>
      <c r="Q171" s="73">
        <f t="shared" si="100"/>
        <v>27676134.469999999</v>
      </c>
      <c r="R171" s="81">
        <f t="shared" ref="R171" si="120">R172+R176+R178</f>
        <v>28216079.129999999</v>
      </c>
      <c r="S171" s="101"/>
      <c r="T171" s="73">
        <f t="shared" si="101"/>
        <v>28216079.129999999</v>
      </c>
    </row>
    <row r="172" spans="1:20" ht="38.25" x14ac:dyDescent="0.25">
      <c r="A172" s="69" t="s">
        <v>384</v>
      </c>
      <c r="B172" s="95" t="s">
        <v>385</v>
      </c>
      <c r="C172" s="81">
        <f>C173</f>
        <v>9969181.1999999993</v>
      </c>
      <c r="D172" s="81">
        <f>D173</f>
        <v>0</v>
      </c>
      <c r="E172" s="75">
        <f t="shared" si="116"/>
        <v>9969181.1999999993</v>
      </c>
      <c r="F172" s="81">
        <f>F173</f>
        <v>0</v>
      </c>
      <c r="G172" s="75">
        <f t="shared" si="117"/>
        <v>9969181.1999999993</v>
      </c>
      <c r="H172" s="81">
        <f>H173</f>
        <v>0</v>
      </c>
      <c r="I172" s="75">
        <f t="shared" ref="I172:I173" si="121">G172+H172</f>
        <v>9969181.1999999993</v>
      </c>
      <c r="J172" s="81">
        <f>J173</f>
        <v>57954.22</v>
      </c>
      <c r="K172" s="75">
        <f t="shared" si="115"/>
        <v>10027135.42</v>
      </c>
      <c r="L172" s="81">
        <f>L173</f>
        <v>-850000</v>
      </c>
      <c r="M172" s="81">
        <f>M173</f>
        <v>0</v>
      </c>
      <c r="N172" s="75">
        <f t="shared" si="94"/>
        <v>9177135.4199999999</v>
      </c>
      <c r="O172" s="81">
        <f>O173</f>
        <v>9969181.1999999993</v>
      </c>
      <c r="P172" s="101"/>
      <c r="Q172" s="73">
        <f t="shared" si="100"/>
        <v>9969181.1999999993</v>
      </c>
      <c r="R172" s="81">
        <f>R173</f>
        <v>9969181.1999999993</v>
      </c>
      <c r="S172" s="101"/>
      <c r="T172" s="73">
        <f t="shared" si="101"/>
        <v>9969181.1999999993</v>
      </c>
    </row>
    <row r="173" spans="1:20" ht="38.25" x14ac:dyDescent="0.25">
      <c r="A173" s="69" t="s">
        <v>338</v>
      </c>
      <c r="B173" s="95" t="s">
        <v>339</v>
      </c>
      <c r="C173" s="81">
        <v>9969181.1999999993</v>
      </c>
      <c r="D173" s="81"/>
      <c r="E173" s="75">
        <f t="shared" si="116"/>
        <v>9969181.1999999993</v>
      </c>
      <c r="F173" s="81"/>
      <c r="G173" s="75">
        <f t="shared" si="117"/>
        <v>9969181.1999999993</v>
      </c>
      <c r="H173" s="81"/>
      <c r="I173" s="75">
        <f t="shared" si="121"/>
        <v>9969181.1999999993</v>
      </c>
      <c r="J173" s="81">
        <v>57954.22</v>
      </c>
      <c r="K173" s="75">
        <f t="shared" si="115"/>
        <v>10027135.42</v>
      </c>
      <c r="L173" s="81">
        <v>-850000</v>
      </c>
      <c r="M173" s="81"/>
      <c r="N173" s="75">
        <f t="shared" si="94"/>
        <v>9177135.4199999999</v>
      </c>
      <c r="O173" s="81">
        <v>9969181.1999999993</v>
      </c>
      <c r="P173" s="101"/>
      <c r="Q173" s="73">
        <f t="shared" si="100"/>
        <v>9969181.1999999993</v>
      </c>
      <c r="R173" s="81">
        <v>9969181.1999999993</v>
      </c>
      <c r="S173" s="101"/>
      <c r="T173" s="73">
        <f t="shared" si="101"/>
        <v>9969181.1999999993</v>
      </c>
    </row>
    <row r="174" spans="1:20" ht="111" customHeight="1" x14ac:dyDescent="0.25">
      <c r="A174" s="69" t="s">
        <v>677</v>
      </c>
      <c r="B174" s="114" t="s">
        <v>679</v>
      </c>
      <c r="C174" s="81"/>
      <c r="D174" s="81"/>
      <c r="E174" s="75"/>
      <c r="F174" s="81"/>
      <c r="G174" s="75"/>
      <c r="H174" s="81"/>
      <c r="I174" s="75"/>
      <c r="J174" s="81">
        <f>J175</f>
        <v>442680</v>
      </c>
      <c r="K174" s="75">
        <f t="shared" si="115"/>
        <v>442680</v>
      </c>
      <c r="L174" s="81">
        <f>L175</f>
        <v>0</v>
      </c>
      <c r="M174" s="81">
        <f>M175</f>
        <v>0</v>
      </c>
      <c r="N174" s="75">
        <f t="shared" si="94"/>
        <v>442680</v>
      </c>
      <c r="O174" s="81"/>
      <c r="P174" s="101"/>
      <c r="Q174" s="73"/>
      <c r="R174" s="81"/>
      <c r="S174" s="101"/>
      <c r="T174" s="73"/>
    </row>
    <row r="175" spans="1:20" ht="117.75" customHeight="1" x14ac:dyDescent="0.25">
      <c r="A175" s="69" t="s">
        <v>678</v>
      </c>
      <c r="B175" s="114" t="s">
        <v>680</v>
      </c>
      <c r="C175" s="81"/>
      <c r="D175" s="81"/>
      <c r="E175" s="75"/>
      <c r="F175" s="81"/>
      <c r="G175" s="75"/>
      <c r="H175" s="81"/>
      <c r="I175" s="75"/>
      <c r="J175" s="81">
        <v>442680</v>
      </c>
      <c r="K175" s="75">
        <f t="shared" si="115"/>
        <v>442680</v>
      </c>
      <c r="L175" s="81"/>
      <c r="M175" s="81"/>
      <c r="N175" s="75">
        <f t="shared" si="94"/>
        <v>442680</v>
      </c>
      <c r="O175" s="81"/>
      <c r="P175" s="101"/>
      <c r="Q175" s="73"/>
      <c r="R175" s="81"/>
      <c r="S175" s="101"/>
      <c r="T175" s="73"/>
    </row>
    <row r="176" spans="1:20" ht="38.25" x14ac:dyDescent="0.25">
      <c r="A176" s="69" t="s">
        <v>386</v>
      </c>
      <c r="B176" s="95" t="s">
        <v>657</v>
      </c>
      <c r="C176" s="81">
        <f>C177</f>
        <v>2551673.27</v>
      </c>
      <c r="D176" s="81">
        <f>D177</f>
        <v>0</v>
      </c>
      <c r="E176" s="75">
        <f t="shared" si="116"/>
        <v>2551673.27</v>
      </c>
      <c r="F176" s="81">
        <f>F177</f>
        <v>0</v>
      </c>
      <c r="G176" s="75">
        <f t="shared" si="117"/>
        <v>2551673.27</v>
      </c>
      <c r="H176" s="81">
        <f>H177</f>
        <v>0</v>
      </c>
      <c r="I176" s="75">
        <f>G176+H176</f>
        <v>2551673.27</v>
      </c>
      <c r="J176" s="81">
        <f>J177</f>
        <v>0</v>
      </c>
      <c r="K176" s="75">
        <f t="shared" si="115"/>
        <v>2551673.27</v>
      </c>
      <c r="L176" s="81">
        <f>L177</f>
        <v>0</v>
      </c>
      <c r="M176" s="81">
        <f>M177</f>
        <v>0</v>
      </c>
      <c r="N176" s="75">
        <f t="shared" si="94"/>
        <v>2551673.27</v>
      </c>
      <c r="O176" s="81">
        <f t="shared" ref="O176" si="122">O177</f>
        <v>2551673.27</v>
      </c>
      <c r="P176" s="101"/>
      <c r="Q176" s="73">
        <f t="shared" si="100"/>
        <v>2551673.27</v>
      </c>
      <c r="R176" s="81">
        <f t="shared" ref="R176" si="123">R177</f>
        <v>3091617.93</v>
      </c>
      <c r="S176" s="101"/>
      <c r="T176" s="73">
        <f t="shared" si="101"/>
        <v>3091617.93</v>
      </c>
    </row>
    <row r="177" spans="1:20" ht="38.25" x14ac:dyDescent="0.25">
      <c r="A177" s="69" t="s">
        <v>345</v>
      </c>
      <c r="B177" s="95" t="s">
        <v>346</v>
      </c>
      <c r="C177" s="81">
        <v>2551673.27</v>
      </c>
      <c r="D177" s="81"/>
      <c r="E177" s="75">
        <f t="shared" si="116"/>
        <v>2551673.27</v>
      </c>
      <c r="F177" s="67"/>
      <c r="G177" s="75">
        <f t="shared" si="117"/>
        <v>2551673.27</v>
      </c>
      <c r="H177" s="67"/>
      <c r="I177" s="75">
        <f>G177+H177</f>
        <v>2551673.27</v>
      </c>
      <c r="J177" s="67"/>
      <c r="K177" s="75">
        <f t="shared" si="115"/>
        <v>2551673.27</v>
      </c>
      <c r="L177" s="67"/>
      <c r="M177" s="67"/>
      <c r="N177" s="75">
        <f t="shared" si="94"/>
        <v>2551673.27</v>
      </c>
      <c r="O177" s="81">
        <v>2551673.27</v>
      </c>
      <c r="P177" s="101"/>
      <c r="Q177" s="73">
        <f t="shared" si="100"/>
        <v>2551673.27</v>
      </c>
      <c r="R177" s="81">
        <v>3091617.93</v>
      </c>
      <c r="S177" s="101"/>
      <c r="T177" s="73">
        <f t="shared" si="101"/>
        <v>3091617.93</v>
      </c>
    </row>
    <row r="178" spans="1:20" ht="63.75" x14ac:dyDescent="0.25">
      <c r="A178" s="69" t="s">
        <v>387</v>
      </c>
      <c r="B178" s="95" t="s">
        <v>658</v>
      </c>
      <c r="C178" s="81">
        <f>C179</f>
        <v>15389640</v>
      </c>
      <c r="D178" s="81">
        <f>D179</f>
        <v>0</v>
      </c>
      <c r="E178" s="75">
        <f t="shared" si="116"/>
        <v>15389640</v>
      </c>
      <c r="F178" s="81">
        <f>F179</f>
        <v>2525880</v>
      </c>
      <c r="G178" s="75">
        <f t="shared" si="117"/>
        <v>17915520</v>
      </c>
      <c r="H178" s="81">
        <f>H179</f>
        <v>0</v>
      </c>
      <c r="I178" s="75">
        <f>G178+H178</f>
        <v>17915520</v>
      </c>
      <c r="J178" s="81">
        <f>J179</f>
        <v>9869160</v>
      </c>
      <c r="K178" s="75">
        <f t="shared" si="115"/>
        <v>27784680</v>
      </c>
      <c r="L178" s="81">
        <f>L179</f>
        <v>0</v>
      </c>
      <c r="M178" s="81">
        <f>M179</f>
        <v>-1736100</v>
      </c>
      <c r="N178" s="75">
        <f t="shared" si="94"/>
        <v>26048580</v>
      </c>
      <c r="O178" s="81">
        <f t="shared" ref="O178" si="124">O179</f>
        <v>15155280</v>
      </c>
      <c r="P178" s="101"/>
      <c r="Q178" s="73">
        <f t="shared" si="100"/>
        <v>15155280</v>
      </c>
      <c r="R178" s="81">
        <f t="shared" ref="R178" si="125">R179</f>
        <v>15155280</v>
      </c>
      <c r="S178" s="101"/>
      <c r="T178" s="73">
        <f t="shared" si="101"/>
        <v>15155280</v>
      </c>
    </row>
    <row r="179" spans="1:20" ht="63.75" x14ac:dyDescent="0.25">
      <c r="A179" s="69" t="s">
        <v>347</v>
      </c>
      <c r="B179" s="95" t="s">
        <v>659</v>
      </c>
      <c r="C179" s="100">
        <v>15389640</v>
      </c>
      <c r="D179" s="100"/>
      <c r="E179" s="75">
        <f t="shared" si="116"/>
        <v>15389640</v>
      </c>
      <c r="F179" s="67">
        <v>2525880</v>
      </c>
      <c r="G179" s="75">
        <f t="shared" si="117"/>
        <v>17915520</v>
      </c>
      <c r="H179" s="67"/>
      <c r="I179" s="75">
        <f>G179+H179</f>
        <v>17915520</v>
      </c>
      <c r="J179" s="67">
        <v>9869160</v>
      </c>
      <c r="K179" s="75">
        <f t="shared" si="115"/>
        <v>27784680</v>
      </c>
      <c r="L179" s="67"/>
      <c r="M179" s="67">
        <v>-1736100</v>
      </c>
      <c r="N179" s="75">
        <f t="shared" si="94"/>
        <v>26048580</v>
      </c>
      <c r="O179" s="81">
        <v>15155280</v>
      </c>
      <c r="P179" s="101"/>
      <c r="Q179" s="73">
        <f t="shared" si="100"/>
        <v>15155280</v>
      </c>
      <c r="R179" s="108">
        <v>15155280</v>
      </c>
      <c r="S179" s="101"/>
      <c r="T179" s="73">
        <f t="shared" si="101"/>
        <v>15155280</v>
      </c>
    </row>
    <row r="180" spans="1:20" x14ac:dyDescent="0.25">
      <c r="A180" s="115" t="s">
        <v>669</v>
      </c>
      <c r="B180" s="114" t="s">
        <v>670</v>
      </c>
      <c r="C180" s="100"/>
      <c r="D180" s="100"/>
      <c r="E180" s="75"/>
      <c r="F180" s="67">
        <f t="shared" ref="F180:M180" si="126">F181</f>
        <v>100000</v>
      </c>
      <c r="G180" s="75">
        <f t="shared" si="126"/>
        <v>100000</v>
      </c>
      <c r="H180" s="67">
        <f t="shared" si="126"/>
        <v>998870</v>
      </c>
      <c r="I180" s="75">
        <f t="shared" si="126"/>
        <v>1098870</v>
      </c>
      <c r="J180" s="67">
        <f t="shared" si="126"/>
        <v>0</v>
      </c>
      <c r="K180" s="75">
        <f t="shared" si="126"/>
        <v>1098870</v>
      </c>
      <c r="L180" s="67">
        <f t="shared" si="126"/>
        <v>0</v>
      </c>
      <c r="M180" s="67">
        <f t="shared" si="126"/>
        <v>0</v>
      </c>
      <c r="N180" s="75">
        <f t="shared" si="94"/>
        <v>1098870</v>
      </c>
      <c r="O180" s="81"/>
      <c r="P180" s="101"/>
      <c r="Q180" s="73"/>
      <c r="R180" s="108"/>
      <c r="S180" s="101"/>
      <c r="T180" s="73"/>
    </row>
    <row r="181" spans="1:20" ht="31.5" x14ac:dyDescent="0.25">
      <c r="A181" s="115" t="s">
        <v>671</v>
      </c>
      <c r="B181" s="114" t="s">
        <v>672</v>
      </c>
      <c r="C181" s="100"/>
      <c r="D181" s="100"/>
      <c r="E181" s="75"/>
      <c r="F181" s="67">
        <v>100000</v>
      </c>
      <c r="G181" s="75">
        <f>E181+F181</f>
        <v>100000</v>
      </c>
      <c r="H181" s="67">
        <v>998870</v>
      </c>
      <c r="I181" s="75">
        <f>G181+H181</f>
        <v>1098870</v>
      </c>
      <c r="J181" s="67"/>
      <c r="K181" s="75">
        <f>I181+J181</f>
        <v>1098870</v>
      </c>
      <c r="L181" s="67"/>
      <c r="M181" s="67"/>
      <c r="N181" s="75">
        <f t="shared" si="94"/>
        <v>1098870</v>
      </c>
      <c r="O181" s="81"/>
      <c r="P181" s="101"/>
      <c r="Q181" s="73"/>
      <c r="R181" s="108"/>
      <c r="S181" s="101"/>
      <c r="T181" s="73"/>
    </row>
    <row r="182" spans="1:20" ht="31.5" x14ac:dyDescent="0.25">
      <c r="A182" s="115" t="s">
        <v>663</v>
      </c>
      <c r="B182" s="114" t="s">
        <v>664</v>
      </c>
      <c r="C182" s="100"/>
      <c r="D182" s="100"/>
      <c r="E182" s="75"/>
      <c r="F182" s="67">
        <f t="shared" ref="F182:M183" si="127">F183</f>
        <v>-680784.05</v>
      </c>
      <c r="G182" s="75">
        <f t="shared" si="127"/>
        <v>-680784.05</v>
      </c>
      <c r="H182" s="67">
        <f t="shared" si="127"/>
        <v>0</v>
      </c>
      <c r="I182" s="75">
        <f t="shared" si="127"/>
        <v>-680784.05</v>
      </c>
      <c r="J182" s="67">
        <f t="shared" si="127"/>
        <v>0</v>
      </c>
      <c r="K182" s="75">
        <f t="shared" si="127"/>
        <v>-680784.05</v>
      </c>
      <c r="L182" s="67">
        <f t="shared" si="127"/>
        <v>0</v>
      </c>
      <c r="M182" s="67">
        <f t="shared" si="127"/>
        <v>0</v>
      </c>
      <c r="N182" s="75">
        <f t="shared" si="94"/>
        <v>-680784.05</v>
      </c>
      <c r="O182" s="81"/>
      <c r="P182" s="101"/>
      <c r="Q182" s="73"/>
      <c r="R182" s="108"/>
      <c r="S182" s="101"/>
      <c r="T182" s="73"/>
    </row>
    <row r="183" spans="1:20" ht="31.5" x14ac:dyDescent="0.25">
      <c r="A183" s="115" t="s">
        <v>665</v>
      </c>
      <c r="B183" s="114" t="s">
        <v>666</v>
      </c>
      <c r="C183" s="100"/>
      <c r="D183" s="100"/>
      <c r="E183" s="75"/>
      <c r="F183" s="67">
        <f t="shared" si="127"/>
        <v>-680784.05</v>
      </c>
      <c r="G183" s="75">
        <f t="shared" si="127"/>
        <v>-680784.05</v>
      </c>
      <c r="H183" s="67">
        <f t="shared" si="127"/>
        <v>0</v>
      </c>
      <c r="I183" s="75">
        <f t="shared" si="127"/>
        <v>-680784.05</v>
      </c>
      <c r="J183" s="67">
        <f t="shared" si="127"/>
        <v>0</v>
      </c>
      <c r="K183" s="75">
        <f t="shared" si="127"/>
        <v>-680784.05</v>
      </c>
      <c r="L183" s="67">
        <f t="shared" si="127"/>
        <v>0</v>
      </c>
      <c r="M183" s="67">
        <f t="shared" si="127"/>
        <v>0</v>
      </c>
      <c r="N183" s="75">
        <f t="shared" si="94"/>
        <v>-680784.05</v>
      </c>
      <c r="O183" s="81"/>
      <c r="P183" s="101"/>
      <c r="Q183" s="73"/>
      <c r="R183" s="108"/>
      <c r="S183" s="101"/>
      <c r="T183" s="73"/>
    </row>
    <row r="184" spans="1:20" ht="36.75" customHeight="1" x14ac:dyDescent="0.25">
      <c r="A184" s="115" t="s">
        <v>667</v>
      </c>
      <c r="B184" s="114" t="s">
        <v>668</v>
      </c>
      <c r="C184" s="100"/>
      <c r="D184" s="100"/>
      <c r="E184" s="75"/>
      <c r="F184" s="67">
        <v>-680784.05</v>
      </c>
      <c r="G184" s="75">
        <f>E184+F184</f>
        <v>-680784.05</v>
      </c>
      <c r="H184" s="67"/>
      <c r="I184" s="75">
        <f>G184+H184</f>
        <v>-680784.05</v>
      </c>
      <c r="J184" s="67"/>
      <c r="K184" s="75">
        <f>I184+J184</f>
        <v>-680784.05</v>
      </c>
      <c r="L184" s="67"/>
      <c r="M184" s="67"/>
      <c r="N184" s="75">
        <f t="shared" si="94"/>
        <v>-680784.05</v>
      </c>
      <c r="O184" s="81"/>
      <c r="P184" s="101"/>
      <c r="Q184" s="73"/>
      <c r="R184" s="108"/>
      <c r="S184" s="101"/>
      <c r="T184" s="73"/>
    </row>
    <row r="185" spans="1:20" x14ac:dyDescent="0.25">
      <c r="C185" s="72">
        <f t="shared" ref="C185:S185" si="128">C5+C126</f>
        <v>805704413.83000004</v>
      </c>
      <c r="D185" s="72">
        <f t="shared" si="128"/>
        <v>38771372.239999995</v>
      </c>
      <c r="E185" s="72">
        <f t="shared" si="128"/>
        <v>844475786.07000005</v>
      </c>
      <c r="F185" s="72">
        <f t="shared" si="128"/>
        <v>2360228.8499999996</v>
      </c>
      <c r="G185" s="72">
        <f t="shared" si="128"/>
        <v>846836014.92000008</v>
      </c>
      <c r="H185" s="72">
        <f t="shared" si="128"/>
        <v>1535391.02</v>
      </c>
      <c r="I185" s="72">
        <f t="shared" si="128"/>
        <v>848371405.94000006</v>
      </c>
      <c r="J185" s="72">
        <f t="shared" si="128"/>
        <v>39351761.149999999</v>
      </c>
      <c r="K185" s="72">
        <f t="shared" si="128"/>
        <v>887723167.09000003</v>
      </c>
      <c r="L185" s="72">
        <f t="shared" ref="L185:N185" si="129">L5+L126</f>
        <v>28917874.509999998</v>
      </c>
      <c r="M185" s="72">
        <f t="shared" ref="M185" si="130">M5+M126</f>
        <v>-11704457.32</v>
      </c>
      <c r="N185" s="72">
        <f t="shared" si="129"/>
        <v>904936584.27999997</v>
      </c>
      <c r="O185" s="72">
        <f t="shared" si="128"/>
        <v>691469207.85000002</v>
      </c>
      <c r="P185" s="72">
        <f t="shared" si="128"/>
        <v>0</v>
      </c>
      <c r="Q185" s="72">
        <f t="shared" si="128"/>
        <v>691469207.85000002</v>
      </c>
      <c r="R185" s="72">
        <f t="shared" si="128"/>
        <v>689105258.77999997</v>
      </c>
      <c r="S185" s="72">
        <f t="shared" si="128"/>
        <v>0</v>
      </c>
      <c r="T185" s="109">
        <f t="shared" si="101"/>
        <v>689105258.77999997</v>
      </c>
    </row>
    <row r="186" spans="1:20" x14ac:dyDescent="0.25">
      <c r="R186" s="116"/>
    </row>
    <row r="187" spans="1:20" x14ac:dyDescent="0.25">
      <c r="R187" s="117"/>
    </row>
    <row r="188" spans="1:20" x14ac:dyDescent="0.25">
      <c r="R188" s="117"/>
    </row>
    <row r="189" spans="1:20" x14ac:dyDescent="0.25">
      <c r="R189" s="117"/>
    </row>
    <row r="190" spans="1:20" x14ac:dyDescent="0.25">
      <c r="R190" s="117"/>
    </row>
    <row r="191" spans="1:20" x14ac:dyDescent="0.25">
      <c r="R191" s="117"/>
    </row>
    <row r="192" spans="1:20" x14ac:dyDescent="0.25">
      <c r="R192" s="117"/>
    </row>
    <row r="193" spans="18:18" x14ac:dyDescent="0.25">
      <c r="R193" s="118"/>
    </row>
  </sheetData>
  <autoFilter ref="A4:T125"/>
  <sortState ref="A266:L277">
    <sortCondition ref="A266:A277"/>
  </sortState>
  <mergeCells count="2">
    <mergeCell ref="A2:T2"/>
    <mergeCell ref="C1:T1"/>
  </mergeCells>
  <pageMargins left="0.15748031496062992" right="7.874015748031496E-2" top="0.51181102362204722" bottom="0.15748031496062992" header="0.15748031496062992" footer="0.15748031496062992"/>
  <pageSetup paperSize="9" scale="44" fitToHeight="0" orientation="landscape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06"/>
  <sheetViews>
    <sheetView workbookViewId="0">
      <selection activeCell="I3" sqref="I3"/>
    </sheetView>
  </sheetViews>
  <sheetFormatPr defaultColWidth="9.140625" defaultRowHeight="12.75" x14ac:dyDescent="0.25"/>
  <cols>
    <col min="1" max="1" width="32.5703125" style="12" customWidth="1"/>
    <col min="2" max="2" width="13.7109375" style="12" customWidth="1"/>
    <col min="3" max="4" width="22" style="12" customWidth="1"/>
    <col min="5" max="5" width="9.140625" style="12"/>
    <col min="6" max="6" width="13" style="12" customWidth="1"/>
    <col min="7" max="7" width="25.85546875" style="12" customWidth="1"/>
    <col min="8" max="8" width="20" style="19" customWidth="1"/>
    <col min="9" max="11" width="20" style="12" customWidth="1"/>
    <col min="12" max="16384" width="9.140625" style="12"/>
  </cols>
  <sheetData>
    <row r="1" spans="1:11" ht="32.25" customHeight="1" x14ac:dyDescent="0.25">
      <c r="B1" s="18" t="s">
        <v>0</v>
      </c>
      <c r="C1" s="18" t="s">
        <v>91</v>
      </c>
      <c r="D1" s="18" t="s">
        <v>92</v>
      </c>
    </row>
    <row r="2" spans="1:11" x14ac:dyDescent="0.2">
      <c r="A2" s="12" t="str">
        <f>B2&amp;C2</f>
        <v>8182 02 15001 02 0000 150</v>
      </c>
      <c r="B2" s="13">
        <v>818</v>
      </c>
      <c r="C2" s="14" t="s">
        <v>23</v>
      </c>
      <c r="D2" s="15">
        <v>12805744900</v>
      </c>
      <c r="F2" s="20" t="s">
        <v>94</v>
      </c>
      <c r="G2" s="20" t="s">
        <v>91</v>
      </c>
      <c r="H2" s="24" t="s">
        <v>93</v>
      </c>
      <c r="I2" s="23" t="s">
        <v>25</v>
      </c>
      <c r="J2" s="23" t="s">
        <v>26</v>
      </c>
      <c r="K2" s="23" t="s">
        <v>27</v>
      </c>
    </row>
    <row r="3" spans="1:11" x14ac:dyDescent="0.2">
      <c r="A3" s="12" t="str">
        <f t="shared" ref="A3:A66" si="0">B3&amp;C3</f>
        <v>8182 02 15002 02 0000 150</v>
      </c>
      <c r="B3" s="13">
        <v>818</v>
      </c>
      <c r="C3" s="14" t="s">
        <v>96</v>
      </c>
      <c r="D3" s="15">
        <v>513084000</v>
      </c>
      <c r="F3" s="21">
        <v>803</v>
      </c>
      <c r="G3" s="21" t="s">
        <v>84</v>
      </c>
      <c r="H3" s="24">
        <v>8501904</v>
      </c>
      <c r="I3" s="19">
        <f>IFERROR(VLOOKUP(F3&amp;G3,#REF!,8,FALSE),0)</f>
        <v>0</v>
      </c>
      <c r="J3" s="19">
        <f>IFERROR(VLOOKUP(F3&amp;G3,#REF!,14,FALSE),0)</f>
        <v>0</v>
      </c>
      <c r="K3" s="19">
        <f>IFERROR(VLOOKUP(F3&amp;G3,#REF!,19,FALSE),0)</f>
        <v>0</v>
      </c>
    </row>
    <row r="4" spans="1:11" x14ac:dyDescent="0.2">
      <c r="A4" s="12" t="str">
        <f t="shared" si="0"/>
        <v>8182 02 15009 02 0000 150</v>
      </c>
      <c r="B4" s="13">
        <v>818</v>
      </c>
      <c r="C4" s="13" t="s">
        <v>24</v>
      </c>
      <c r="D4" s="15">
        <v>574234000</v>
      </c>
      <c r="F4" s="21">
        <v>803</v>
      </c>
      <c r="G4" s="21" t="s">
        <v>85</v>
      </c>
      <c r="H4" s="24">
        <v>4484184</v>
      </c>
      <c r="I4" s="19">
        <f>IFERROR(VLOOKUP(F4&amp;G4,#REF!,8,FALSE),0)</f>
        <v>0</v>
      </c>
      <c r="J4" s="19">
        <f>IFERROR(VLOOKUP(F4&amp;G4,#REF!,14,FALSE),0)</f>
        <v>0</v>
      </c>
      <c r="K4" s="19">
        <f>IFERROR(VLOOKUP(F4&amp;G4,#REF!,19,FALSE),0)</f>
        <v>0</v>
      </c>
    </row>
    <row r="5" spans="1:11" x14ac:dyDescent="0.2">
      <c r="A5" s="12" t="str">
        <f t="shared" si="0"/>
        <v>8182 02 15213 02 0000 150</v>
      </c>
      <c r="B5" s="13">
        <v>818</v>
      </c>
      <c r="C5" s="14" t="s">
        <v>97</v>
      </c>
      <c r="D5" s="15">
        <v>68563000</v>
      </c>
      <c r="F5" s="21">
        <v>803</v>
      </c>
      <c r="G5" s="21" t="s">
        <v>135</v>
      </c>
      <c r="H5" s="24">
        <v>292359.43</v>
      </c>
      <c r="I5" s="19">
        <f>IFERROR(VLOOKUP(F5&amp;G5,#REF!,8,FALSE),0)</f>
        <v>0</v>
      </c>
      <c r="J5" s="19">
        <f>IFERROR(VLOOKUP(F5&amp;G5,#REF!,14,FALSE),0)</f>
        <v>0</v>
      </c>
      <c r="K5" s="19">
        <f>IFERROR(VLOOKUP(F5&amp;G5,#REF!,19,FALSE),0)</f>
        <v>0</v>
      </c>
    </row>
    <row r="6" spans="1:11" x14ac:dyDescent="0.2">
      <c r="A6" s="12" t="str">
        <f t="shared" si="0"/>
        <v>8192 02 20051 00 0000 150</v>
      </c>
      <c r="B6" s="14">
        <v>819</v>
      </c>
      <c r="C6" s="13" t="s">
        <v>98</v>
      </c>
      <c r="D6" s="15">
        <v>105573900</v>
      </c>
      <c r="F6" s="21">
        <v>803</v>
      </c>
      <c r="G6" s="21" t="s">
        <v>136</v>
      </c>
      <c r="H6" s="24">
        <v>161668.96</v>
      </c>
      <c r="I6" s="19">
        <f>IFERROR(VLOOKUP(F6&amp;G6,#REF!,8,FALSE),0)</f>
        <v>0</v>
      </c>
      <c r="J6" s="19">
        <f>IFERROR(VLOOKUP(F6&amp;G6,#REF!,14,FALSE),0)</f>
        <v>0</v>
      </c>
      <c r="K6" s="19">
        <f>IFERROR(VLOOKUP(F6&amp;G6,#REF!,19,FALSE),0)</f>
        <v>0</v>
      </c>
    </row>
    <row r="7" spans="1:11" x14ac:dyDescent="0.2">
      <c r="A7" s="12" t="str">
        <f t="shared" si="0"/>
        <v>8252 02 20051 00 0000 150</v>
      </c>
      <c r="B7" s="14">
        <v>825</v>
      </c>
      <c r="C7" s="13" t="s">
        <v>98</v>
      </c>
      <c r="D7" s="15">
        <v>19185800</v>
      </c>
      <c r="F7" s="21">
        <v>808</v>
      </c>
      <c r="G7" s="21" t="s">
        <v>119</v>
      </c>
      <c r="H7" s="24">
        <v>7828800</v>
      </c>
      <c r="I7" s="19">
        <f>IFERROR(VLOOKUP(F7&amp;G7,#REF!,8,FALSE),0)</f>
        <v>0</v>
      </c>
      <c r="J7" s="19">
        <f>IFERROR(VLOOKUP(F7&amp;G7,#REF!,14,FALSE),0)</f>
        <v>0</v>
      </c>
      <c r="K7" s="19">
        <f>IFERROR(VLOOKUP(F7&amp;G7,#REF!,19,FALSE),0)</f>
        <v>0</v>
      </c>
    </row>
    <row r="8" spans="1:11" x14ac:dyDescent="0.2">
      <c r="A8" s="12" t="str">
        <f t="shared" si="0"/>
        <v>8192 02 25021 02 0000 150</v>
      </c>
      <c r="B8" s="14">
        <v>819</v>
      </c>
      <c r="C8" s="13" t="s">
        <v>1</v>
      </c>
      <c r="D8" s="15">
        <v>279679837.79000002</v>
      </c>
      <c r="F8" s="21">
        <v>808</v>
      </c>
      <c r="G8" s="21" t="s">
        <v>144</v>
      </c>
      <c r="H8" s="24">
        <v>-58922.61</v>
      </c>
      <c r="I8" s="19">
        <f>IFERROR(VLOOKUP(F8&amp;G8,#REF!,8,FALSE),0)</f>
        <v>0</v>
      </c>
      <c r="J8" s="19">
        <f>IFERROR(VLOOKUP(F8&amp;G8,#REF!,14,FALSE),0)</f>
        <v>0</v>
      </c>
      <c r="K8" s="19">
        <f>IFERROR(VLOOKUP(F8&amp;G8,#REF!,19,FALSE),0)</f>
        <v>0</v>
      </c>
    </row>
    <row r="9" spans="1:11" x14ac:dyDescent="0.2">
      <c r="A9" s="12" t="str">
        <f t="shared" si="0"/>
        <v>8162 02 25027 02 0000 150</v>
      </c>
      <c r="B9" s="14">
        <v>816</v>
      </c>
      <c r="C9" s="14" t="s">
        <v>8</v>
      </c>
      <c r="D9" s="15">
        <v>7158600</v>
      </c>
      <c r="F9" s="21">
        <v>811</v>
      </c>
      <c r="G9" s="21" t="s">
        <v>105</v>
      </c>
      <c r="H9" s="24">
        <v>1938400</v>
      </c>
      <c r="I9" s="19">
        <f>IFERROR(VLOOKUP(F9&amp;G9,#REF!,8,FALSE),0)</f>
        <v>0</v>
      </c>
      <c r="J9" s="19">
        <f>IFERROR(VLOOKUP(F9&amp;G9,#REF!,14,FALSE),0)</f>
        <v>0</v>
      </c>
      <c r="K9" s="19">
        <f>IFERROR(VLOOKUP(F9&amp;G9,#REF!,19,FALSE),0)</f>
        <v>0</v>
      </c>
    </row>
    <row r="10" spans="1:11" x14ac:dyDescent="0.2">
      <c r="A10" s="12" t="str">
        <f t="shared" si="0"/>
        <v>8212 02 25027 02 0000 150</v>
      </c>
      <c r="B10" s="14">
        <v>821</v>
      </c>
      <c r="C10" s="14" t="s">
        <v>8</v>
      </c>
      <c r="D10" s="15">
        <v>1565800</v>
      </c>
      <c r="F10" s="21">
        <v>811</v>
      </c>
      <c r="G10" s="21" t="s">
        <v>135</v>
      </c>
      <c r="H10" s="24">
        <v>2607</v>
      </c>
      <c r="I10" s="19">
        <f>IFERROR(VLOOKUP(F10&amp;G10,#REF!,8,FALSE),0)</f>
        <v>0</v>
      </c>
      <c r="J10" s="19">
        <f>IFERROR(VLOOKUP(F10&amp;G10,#REF!,14,FALSE),0)</f>
        <v>0</v>
      </c>
      <c r="K10" s="19">
        <f>IFERROR(VLOOKUP(F10&amp;G10,#REF!,19,FALSE),0)</f>
        <v>0</v>
      </c>
    </row>
    <row r="11" spans="1:11" x14ac:dyDescent="0.2">
      <c r="A11" s="12" t="str">
        <f t="shared" si="0"/>
        <v>8252 02 25027 02 0000 150</v>
      </c>
      <c r="B11" s="14">
        <v>825</v>
      </c>
      <c r="C11" s="14" t="s">
        <v>8</v>
      </c>
      <c r="D11" s="15">
        <v>1979400</v>
      </c>
      <c r="F11" s="21">
        <v>812</v>
      </c>
      <c r="G11" s="21" t="s">
        <v>6</v>
      </c>
      <c r="H11" s="24">
        <v>251743700</v>
      </c>
      <c r="I11" s="19">
        <f>IFERROR(VLOOKUP(F11&amp;G11,#REF!,8,FALSE),0)</f>
        <v>0</v>
      </c>
      <c r="J11" s="19">
        <f>IFERROR(VLOOKUP(F11&amp;G11,#REF!,14,FALSE),0)</f>
        <v>0</v>
      </c>
      <c r="K11" s="19">
        <f>IFERROR(VLOOKUP(F11&amp;G11,#REF!,19,FALSE),0)</f>
        <v>0</v>
      </c>
    </row>
    <row r="12" spans="1:11" x14ac:dyDescent="0.2">
      <c r="A12" s="12" t="str">
        <f t="shared" si="0"/>
        <v>8212 02 23009 02 0000 150</v>
      </c>
      <c r="B12" s="14">
        <v>821</v>
      </c>
      <c r="C12" s="13" t="s">
        <v>99</v>
      </c>
      <c r="D12" s="15">
        <v>47800</v>
      </c>
      <c r="F12" s="21">
        <v>812</v>
      </c>
      <c r="G12" s="21" t="s">
        <v>112</v>
      </c>
      <c r="H12" s="24">
        <v>5299400</v>
      </c>
      <c r="I12" s="19">
        <f>IFERROR(VLOOKUP(F12&amp;G12,#REF!,8,FALSE),0)</f>
        <v>0</v>
      </c>
      <c r="J12" s="19">
        <f>IFERROR(VLOOKUP(F12&amp;G12,#REF!,14,FALSE),0)</f>
        <v>0</v>
      </c>
      <c r="K12" s="19">
        <f>IFERROR(VLOOKUP(F12&amp;G12,#REF!,19,FALSE),0)</f>
        <v>0</v>
      </c>
    </row>
    <row r="13" spans="1:11" x14ac:dyDescent="0.2">
      <c r="A13" s="12" t="str">
        <f t="shared" si="0"/>
        <v>8162 02 25066 02 0000 150</v>
      </c>
      <c r="B13" s="13">
        <v>816</v>
      </c>
      <c r="C13" s="14" t="s">
        <v>100</v>
      </c>
      <c r="D13" s="15">
        <v>49800</v>
      </c>
      <c r="F13" s="21">
        <v>812</v>
      </c>
      <c r="G13" s="21" t="s">
        <v>137</v>
      </c>
      <c r="H13" s="24">
        <v>3551181.5599999996</v>
      </c>
      <c r="I13" s="19">
        <f>IFERROR(VLOOKUP(F13&amp;G13,#REF!,8,FALSE),0)</f>
        <v>0</v>
      </c>
      <c r="J13" s="19">
        <f>IFERROR(VLOOKUP(F13&amp;G13,#REF!,14,FALSE),0)</f>
        <v>0</v>
      </c>
      <c r="K13" s="19">
        <f>IFERROR(VLOOKUP(F13&amp;G13,#REF!,19,FALSE),0)</f>
        <v>0</v>
      </c>
    </row>
    <row r="14" spans="1:11" x14ac:dyDescent="0.2">
      <c r="A14" s="12" t="str">
        <f t="shared" si="0"/>
        <v>8252 02 25081 02 0000 150</v>
      </c>
      <c r="B14" s="13">
        <v>825</v>
      </c>
      <c r="C14" s="14" t="s">
        <v>101</v>
      </c>
      <c r="D14" s="15">
        <v>14079000</v>
      </c>
      <c r="F14" s="21">
        <v>812</v>
      </c>
      <c r="G14" s="21" t="s">
        <v>138</v>
      </c>
      <c r="H14" s="24">
        <v>23162408.140000001</v>
      </c>
      <c r="I14" s="19">
        <f>IFERROR(VLOOKUP(F14&amp;G14,#REF!,8,FALSE),0)</f>
        <v>0</v>
      </c>
      <c r="J14" s="19">
        <f>IFERROR(VLOOKUP(F14&amp;G14,#REF!,14,FALSE),0)</f>
        <v>0</v>
      </c>
      <c r="K14" s="19">
        <f>IFERROR(VLOOKUP(F14&amp;G14,#REF!,19,FALSE),0)</f>
        <v>0</v>
      </c>
    </row>
    <row r="15" spans="1:11" x14ac:dyDescent="0.2">
      <c r="A15" s="12" t="str">
        <f t="shared" si="0"/>
        <v>8212 02 25082 02 0000 150</v>
      </c>
      <c r="B15" s="13">
        <v>821</v>
      </c>
      <c r="C15" s="14" t="s">
        <v>9</v>
      </c>
      <c r="D15" s="15">
        <v>77360700</v>
      </c>
      <c r="F15" s="21">
        <v>812</v>
      </c>
      <c r="G15" s="21" t="s">
        <v>139</v>
      </c>
      <c r="H15" s="24">
        <v>38678.879999999997</v>
      </c>
      <c r="I15" s="19">
        <f>IFERROR(VLOOKUP(F15&amp;G15,#REF!,8,FALSE),0)</f>
        <v>0</v>
      </c>
      <c r="J15" s="19">
        <f>IFERROR(VLOOKUP(F15&amp;G15,#REF!,14,FALSE),0)</f>
        <v>0</v>
      </c>
      <c r="K15" s="19">
        <f>IFERROR(VLOOKUP(F15&amp;G15,#REF!,19,FALSE),0)</f>
        <v>0</v>
      </c>
    </row>
    <row r="16" spans="1:11" x14ac:dyDescent="0.2">
      <c r="A16" s="12" t="str">
        <f t="shared" si="0"/>
        <v>8212 02 25084 02 0000 150</v>
      </c>
      <c r="B16" s="13">
        <v>821</v>
      </c>
      <c r="C16" s="13" t="s">
        <v>2</v>
      </c>
      <c r="D16" s="15">
        <v>238261500</v>
      </c>
      <c r="F16" s="21">
        <v>812</v>
      </c>
      <c r="G16" s="21" t="s">
        <v>145</v>
      </c>
      <c r="H16" s="24">
        <v>-34424.199999999997</v>
      </c>
      <c r="I16" s="19">
        <f>IFERROR(VLOOKUP(F16&amp;G16,#REF!,8,FALSE),0)</f>
        <v>0</v>
      </c>
      <c r="J16" s="19">
        <f>IFERROR(VLOOKUP(F16&amp;G16,#REF!,14,FALSE),0)</f>
        <v>0</v>
      </c>
      <c r="K16" s="19">
        <f>IFERROR(VLOOKUP(F16&amp;G16,#REF!,19,FALSE),0)</f>
        <v>0</v>
      </c>
    </row>
    <row r="17" spans="1:11" x14ac:dyDescent="0.2">
      <c r="A17" s="12" t="str">
        <f t="shared" si="0"/>
        <v>8322 02 25086 02 0000 150</v>
      </c>
      <c r="B17" s="13">
        <v>832</v>
      </c>
      <c r="C17" s="14" t="s">
        <v>10</v>
      </c>
      <c r="D17" s="15">
        <v>4377100</v>
      </c>
      <c r="F17" s="21">
        <v>814</v>
      </c>
      <c r="G17" s="21" t="s">
        <v>103</v>
      </c>
      <c r="H17" s="24">
        <v>52138500</v>
      </c>
      <c r="I17" s="19">
        <f>IFERROR(VLOOKUP(F17&amp;G17,#REF!,8,FALSE),0)</f>
        <v>0</v>
      </c>
      <c r="J17" s="19">
        <f>IFERROR(VLOOKUP(F17&amp;G17,#REF!,14,FALSE),0)</f>
        <v>0</v>
      </c>
      <c r="K17" s="19">
        <f>IFERROR(VLOOKUP(F17&amp;G17,#REF!,19,FALSE),0)</f>
        <v>0</v>
      </c>
    </row>
    <row r="18" spans="1:11" x14ac:dyDescent="0.2">
      <c r="A18" s="12" t="str">
        <f t="shared" si="0"/>
        <v>8162 02 25097 02 0000 150</v>
      </c>
      <c r="B18" s="14">
        <v>816</v>
      </c>
      <c r="C18" s="14" t="s">
        <v>3</v>
      </c>
      <c r="D18" s="15">
        <v>19518000</v>
      </c>
      <c r="F18" s="21">
        <v>814</v>
      </c>
      <c r="G18" s="21" t="s">
        <v>12</v>
      </c>
      <c r="H18" s="24">
        <v>10286600</v>
      </c>
      <c r="I18" s="19">
        <f>IFERROR(VLOOKUP(F18&amp;G18,#REF!,8,FALSE),0)</f>
        <v>0</v>
      </c>
      <c r="J18" s="19">
        <f>IFERROR(VLOOKUP(F18&amp;G18,#REF!,14,FALSE),0)</f>
        <v>0</v>
      </c>
      <c r="K18" s="19">
        <f>IFERROR(VLOOKUP(F18&amp;G18,#REF!,19,FALSE),0)</f>
        <v>0</v>
      </c>
    </row>
    <row r="19" spans="1:11" x14ac:dyDescent="0.2">
      <c r="A19" s="12" t="str">
        <f t="shared" si="0"/>
        <v>8212 02 25198 02 0000 150</v>
      </c>
      <c r="B19" s="14">
        <v>821</v>
      </c>
      <c r="C19" s="14" t="s">
        <v>102</v>
      </c>
      <c r="D19" s="15">
        <v>244375</v>
      </c>
      <c r="F19" s="21">
        <v>814</v>
      </c>
      <c r="G19" s="21" t="s">
        <v>116</v>
      </c>
      <c r="H19" s="24">
        <v>98076300</v>
      </c>
      <c r="I19" s="19">
        <f>IFERROR(VLOOKUP(F19&amp;G19,#REF!,8,FALSE),0)</f>
        <v>0</v>
      </c>
      <c r="J19" s="19">
        <f>IFERROR(VLOOKUP(F19&amp;G19,#REF!,14,FALSE),0)</f>
        <v>0</v>
      </c>
      <c r="K19" s="19">
        <f>IFERROR(VLOOKUP(F19&amp;G19,#REF!,19,FALSE),0)</f>
        <v>0</v>
      </c>
    </row>
    <row r="20" spans="1:11" x14ac:dyDescent="0.2">
      <c r="A20" s="12" t="str">
        <f t="shared" si="0"/>
        <v>8212 02 25209 02 0000 150</v>
      </c>
      <c r="B20" s="14">
        <v>821</v>
      </c>
      <c r="C20" s="14" t="s">
        <v>11</v>
      </c>
      <c r="D20" s="15">
        <v>2659200</v>
      </c>
      <c r="F20" s="21">
        <v>814</v>
      </c>
      <c r="G20" s="21" t="s">
        <v>128</v>
      </c>
      <c r="H20" s="24">
        <v>249510400</v>
      </c>
      <c r="I20" s="19">
        <f>IFERROR(VLOOKUP(F20&amp;G20,#REF!,8,FALSE),0)</f>
        <v>0</v>
      </c>
      <c r="J20" s="19">
        <f>IFERROR(VLOOKUP(F20&amp;G20,#REF!,14,FALSE),0)</f>
        <v>0</v>
      </c>
      <c r="K20" s="19">
        <f>IFERROR(VLOOKUP(F20&amp;G20,#REF!,19,FALSE),0)</f>
        <v>0</v>
      </c>
    </row>
    <row r="21" spans="1:11" x14ac:dyDescent="0.2">
      <c r="A21" s="12" t="str">
        <f t="shared" si="0"/>
        <v>8142 02 25382 02 0000 150</v>
      </c>
      <c r="B21" s="14">
        <v>814</v>
      </c>
      <c r="C21" s="13" t="s">
        <v>103</v>
      </c>
      <c r="D21" s="15">
        <v>52138500</v>
      </c>
      <c r="F21" s="21">
        <v>814</v>
      </c>
      <c r="G21" s="21" t="s">
        <v>130</v>
      </c>
      <c r="H21" s="24">
        <v>1700000</v>
      </c>
      <c r="I21" s="19">
        <f>IFERROR(VLOOKUP(F21&amp;G21,#REF!,8,FALSE),0)</f>
        <v>0</v>
      </c>
      <c r="J21" s="19">
        <f>IFERROR(VLOOKUP(F21&amp;G21,#REF!,14,FALSE),0)</f>
        <v>0</v>
      </c>
      <c r="K21" s="19">
        <f>IFERROR(VLOOKUP(F21&amp;G21,#REF!,19,FALSE),0)</f>
        <v>0</v>
      </c>
    </row>
    <row r="22" spans="1:11" x14ac:dyDescent="0.2">
      <c r="A22" s="12" t="str">
        <f t="shared" si="0"/>
        <v>8142 02 25402 02 0000 150</v>
      </c>
      <c r="B22" s="14">
        <v>814</v>
      </c>
      <c r="C22" s="13" t="s">
        <v>12</v>
      </c>
      <c r="D22" s="15">
        <v>10286600</v>
      </c>
      <c r="F22" s="21">
        <v>814</v>
      </c>
      <c r="G22" s="21" t="s">
        <v>131</v>
      </c>
      <c r="H22" s="24">
        <v>109594300</v>
      </c>
      <c r="I22" s="19">
        <f>IFERROR(VLOOKUP(F22&amp;G22,#REF!,8,FALSE),0)</f>
        <v>0</v>
      </c>
      <c r="J22" s="19">
        <f>IFERROR(VLOOKUP(F22&amp;G22,#REF!,14,FALSE),0)</f>
        <v>0</v>
      </c>
      <c r="K22" s="19">
        <f>IFERROR(VLOOKUP(F22&amp;G22,#REF!,19,FALSE),0)</f>
        <v>0</v>
      </c>
    </row>
    <row r="23" spans="1:11" x14ac:dyDescent="0.2">
      <c r="A23" s="12" t="str">
        <f t="shared" si="0"/>
        <v>8212 02 25462 02 0000 150</v>
      </c>
      <c r="B23" s="14">
        <v>821</v>
      </c>
      <c r="C23" s="13" t="s">
        <v>13</v>
      </c>
      <c r="D23" s="15">
        <v>15293400</v>
      </c>
      <c r="F23" s="21">
        <v>814</v>
      </c>
      <c r="G23" s="21" t="s">
        <v>133</v>
      </c>
      <c r="H23" s="24">
        <v>7343300</v>
      </c>
      <c r="I23" s="19">
        <f>IFERROR(VLOOKUP(F23&amp;G23,#REF!,8,FALSE),0)</f>
        <v>0</v>
      </c>
      <c r="J23" s="19">
        <f>IFERROR(VLOOKUP(F23&amp;G23,#REF!,14,FALSE),0)</f>
        <v>0</v>
      </c>
      <c r="K23" s="19">
        <f>IFERROR(VLOOKUP(F23&amp;G23,#REF!,19,FALSE),0)</f>
        <v>0</v>
      </c>
    </row>
    <row r="24" spans="1:11" x14ac:dyDescent="0.2">
      <c r="A24" s="12" t="str">
        <f t="shared" si="0"/>
        <v>8152 02 25467 02 0000 150</v>
      </c>
      <c r="B24" s="14">
        <v>815</v>
      </c>
      <c r="C24" s="14" t="s">
        <v>14</v>
      </c>
      <c r="D24" s="16">
        <v>31822200</v>
      </c>
      <c r="F24" s="21">
        <v>814</v>
      </c>
      <c r="G24" s="21" t="s">
        <v>134</v>
      </c>
      <c r="H24" s="24">
        <v>126886700</v>
      </c>
      <c r="I24" s="19">
        <f>IFERROR(VLOOKUP(F24&amp;G24,#REF!,8,FALSE),0)</f>
        <v>0</v>
      </c>
      <c r="J24" s="19">
        <f>IFERROR(VLOOKUP(F24&amp;G24,#REF!,14,FALSE),0)</f>
        <v>0</v>
      </c>
      <c r="K24" s="19">
        <f>IFERROR(VLOOKUP(F24&amp;G24,#REF!,19,FALSE),0)</f>
        <v>0</v>
      </c>
    </row>
    <row r="25" spans="1:11" x14ac:dyDescent="0.2">
      <c r="A25" s="12" t="str">
        <f t="shared" si="0"/>
        <v>8212 02 25497 02 0000 150</v>
      </c>
      <c r="B25" s="13">
        <v>821</v>
      </c>
      <c r="C25" s="13" t="s">
        <v>104</v>
      </c>
      <c r="D25" s="15">
        <v>25832500</v>
      </c>
      <c r="F25" s="21">
        <v>814</v>
      </c>
      <c r="G25" s="21" t="s">
        <v>135</v>
      </c>
      <c r="H25" s="24">
        <v>2385</v>
      </c>
      <c r="I25" s="19">
        <f>IFERROR(VLOOKUP(F25&amp;G25,#REF!,8,FALSE),0)</f>
        <v>0</v>
      </c>
      <c r="J25" s="19">
        <f>IFERROR(VLOOKUP(F25&amp;G25,#REF!,14,FALSE),0)</f>
        <v>0</v>
      </c>
      <c r="K25" s="19">
        <f>IFERROR(VLOOKUP(F25&amp;G25,#REF!,19,FALSE),0)</f>
        <v>0</v>
      </c>
    </row>
    <row r="26" spans="1:11" x14ac:dyDescent="0.2">
      <c r="A26" s="12" t="str">
        <f t="shared" si="0"/>
        <v>8112 02 25516 02 0000 150</v>
      </c>
      <c r="B26" s="14">
        <v>811</v>
      </c>
      <c r="C26" s="14" t="s">
        <v>105</v>
      </c>
      <c r="D26" s="16">
        <v>1938400</v>
      </c>
      <c r="F26" s="21">
        <v>814</v>
      </c>
      <c r="G26" s="21" t="s">
        <v>146</v>
      </c>
      <c r="H26" s="24">
        <v>-1935175.18</v>
      </c>
      <c r="I26" s="19">
        <f>IFERROR(VLOOKUP(F26&amp;G26,#REF!,8,FALSE),0)</f>
        <v>0</v>
      </c>
      <c r="J26" s="19">
        <f>IFERROR(VLOOKUP(F26&amp;G26,#REF!,14,FALSE),0)</f>
        <v>0</v>
      </c>
      <c r="K26" s="19">
        <f>IFERROR(VLOOKUP(F26&amp;G26,#REF!,19,FALSE),0)</f>
        <v>0</v>
      </c>
    </row>
    <row r="27" spans="1:11" x14ac:dyDescent="0.2">
      <c r="A27" s="12" t="str">
        <f t="shared" si="0"/>
        <v>8152 02 25517 02 0000 150</v>
      </c>
      <c r="B27" s="14">
        <v>815</v>
      </c>
      <c r="C27" s="13" t="s">
        <v>22</v>
      </c>
      <c r="D27" s="15">
        <v>13447300</v>
      </c>
      <c r="F27" s="21">
        <v>815</v>
      </c>
      <c r="G27" s="21" t="s">
        <v>14</v>
      </c>
      <c r="H27" s="24">
        <v>31822200</v>
      </c>
      <c r="I27" s="19">
        <f>IFERROR(VLOOKUP(F27&amp;G27,#REF!,8,FALSE),0)</f>
        <v>0</v>
      </c>
      <c r="J27" s="19">
        <f>IFERROR(VLOOKUP(F27&amp;G27,#REF!,14,FALSE),0)</f>
        <v>0</v>
      </c>
      <c r="K27" s="19">
        <f>IFERROR(VLOOKUP(F27&amp;G27,#REF!,19,FALSE),0)</f>
        <v>0</v>
      </c>
    </row>
    <row r="28" spans="1:11" x14ac:dyDescent="0.2">
      <c r="A28" s="12" t="str">
        <f t="shared" si="0"/>
        <v>8152 02 25519 02 0000 150</v>
      </c>
      <c r="B28" s="14">
        <v>815</v>
      </c>
      <c r="C28" s="14" t="s">
        <v>4</v>
      </c>
      <c r="D28" s="15">
        <v>4700000</v>
      </c>
      <c r="F28" s="21">
        <v>815</v>
      </c>
      <c r="G28" s="21" t="s">
        <v>22</v>
      </c>
      <c r="H28" s="24">
        <v>13447300</v>
      </c>
      <c r="I28" s="19">
        <f>IFERROR(VLOOKUP(F28&amp;G28,#REF!,8,FALSE),0)</f>
        <v>0</v>
      </c>
      <c r="J28" s="19">
        <f>IFERROR(VLOOKUP(F28&amp;G28,#REF!,14,FALSE),0)</f>
        <v>0</v>
      </c>
      <c r="K28" s="19">
        <f>IFERROR(VLOOKUP(F28&amp;G28,#REF!,19,FALSE),0)</f>
        <v>0</v>
      </c>
    </row>
    <row r="29" spans="1:11" x14ac:dyDescent="0.2">
      <c r="A29" s="12" t="str">
        <f t="shared" si="0"/>
        <v>8162 02 25520 02 0000 150</v>
      </c>
      <c r="B29" s="14">
        <v>816</v>
      </c>
      <c r="C29" s="14" t="s">
        <v>106</v>
      </c>
      <c r="D29" s="16">
        <v>301682000</v>
      </c>
      <c r="F29" s="21">
        <v>815</v>
      </c>
      <c r="G29" s="21" t="s">
        <v>4</v>
      </c>
      <c r="H29" s="24">
        <v>4700000</v>
      </c>
      <c r="I29" s="19">
        <v>23551500</v>
      </c>
      <c r="J29" s="19">
        <f>IFERROR(VLOOKUP(F29&amp;G29,#REF!,14,FALSE),0)</f>
        <v>0</v>
      </c>
      <c r="K29" s="19">
        <f>IFERROR(VLOOKUP(F29&amp;G29,#REF!,19,FALSE),0)</f>
        <v>0</v>
      </c>
    </row>
    <row r="30" spans="1:11" x14ac:dyDescent="0.2">
      <c r="A30" s="12" t="str">
        <f t="shared" si="0"/>
        <v>8402 02 25527 02 0000 150</v>
      </c>
      <c r="B30" s="14">
        <v>840</v>
      </c>
      <c r="C30" s="14" t="s">
        <v>5</v>
      </c>
      <c r="D30" s="16">
        <v>30715900</v>
      </c>
      <c r="F30" s="21">
        <v>815</v>
      </c>
      <c r="G30" s="21" t="s">
        <v>133</v>
      </c>
      <c r="H30" s="24">
        <v>9811900</v>
      </c>
      <c r="I30" s="19">
        <f>IFERROR(VLOOKUP(F30&amp;G30,#REF!,8,FALSE),0)</f>
        <v>0</v>
      </c>
      <c r="J30" s="19">
        <f>IFERROR(VLOOKUP(F30&amp;G30,#REF!,14,FALSE),0)</f>
        <v>0</v>
      </c>
      <c r="K30" s="19">
        <f>IFERROR(VLOOKUP(F30&amp;G30,#REF!,19,FALSE),0)</f>
        <v>0</v>
      </c>
    </row>
    <row r="31" spans="1:11" x14ac:dyDescent="0.2">
      <c r="A31" s="12" t="str">
        <f t="shared" si="0"/>
        <v>8162 02 25533 02 0000 150</v>
      </c>
      <c r="B31" s="14">
        <v>816</v>
      </c>
      <c r="C31" s="13" t="s">
        <v>107</v>
      </c>
      <c r="D31" s="16">
        <v>34354400</v>
      </c>
      <c r="F31" s="21">
        <v>815</v>
      </c>
      <c r="G31" s="21" t="s">
        <v>137</v>
      </c>
      <c r="H31" s="24">
        <v>6078</v>
      </c>
      <c r="I31" s="19">
        <f>IFERROR(VLOOKUP(F31&amp;G31,#REF!,8,FALSE),0)</f>
        <v>0</v>
      </c>
      <c r="J31" s="19">
        <f>IFERROR(VLOOKUP(F31&amp;G31,#REF!,14,FALSE),0)</f>
        <v>0</v>
      </c>
      <c r="K31" s="19">
        <f>IFERROR(VLOOKUP(F31&amp;G31,#REF!,19,FALSE),0)</f>
        <v>0</v>
      </c>
    </row>
    <row r="32" spans="1:11" x14ac:dyDescent="0.2">
      <c r="A32" s="12" t="str">
        <f t="shared" si="0"/>
        <v>8162 02 25534 02 0000 150</v>
      </c>
      <c r="B32" s="14">
        <v>816</v>
      </c>
      <c r="C32" s="13" t="s">
        <v>108</v>
      </c>
      <c r="D32" s="16">
        <v>3495400</v>
      </c>
      <c r="F32" s="21">
        <v>816</v>
      </c>
      <c r="G32" s="21" t="s">
        <v>8</v>
      </c>
      <c r="H32" s="24">
        <v>7158600</v>
      </c>
      <c r="I32" s="19">
        <f>IFERROR(VLOOKUP(F32&amp;G32,#REF!,8,FALSE),0)</f>
        <v>0</v>
      </c>
      <c r="J32" s="19">
        <f>IFERROR(VLOOKUP(F32&amp;G32,#REF!,14,FALSE),0)</f>
        <v>0</v>
      </c>
      <c r="K32" s="19">
        <f>IFERROR(VLOOKUP(F32&amp;G32,#REF!,19,FALSE),0)</f>
        <v>0</v>
      </c>
    </row>
    <row r="33" spans="1:11" x14ac:dyDescent="0.2">
      <c r="A33" s="12" t="str">
        <f t="shared" si="0"/>
        <v>8172 02 25541 02 0000 150</v>
      </c>
      <c r="B33" s="14">
        <v>817</v>
      </c>
      <c r="C33" s="13" t="s">
        <v>109</v>
      </c>
      <c r="D33" s="16">
        <v>205282400</v>
      </c>
      <c r="F33" s="21">
        <v>816</v>
      </c>
      <c r="G33" s="21" t="s">
        <v>100</v>
      </c>
      <c r="H33" s="24">
        <v>49800</v>
      </c>
      <c r="I33" s="19">
        <f>IFERROR(VLOOKUP(F33&amp;G33,#REF!,8,FALSE),0)</f>
        <v>0</v>
      </c>
      <c r="J33" s="19">
        <f>IFERROR(VLOOKUP(F33&amp;G33,#REF!,14,FALSE),0)</f>
        <v>0</v>
      </c>
      <c r="K33" s="19">
        <f>IFERROR(VLOOKUP(F33&amp;G33,#REF!,19,FALSE),0)</f>
        <v>0</v>
      </c>
    </row>
    <row r="34" spans="1:11" x14ac:dyDescent="0.2">
      <c r="A34" s="12" t="str">
        <f t="shared" si="0"/>
        <v>8172 02 25541 02 0000 150</v>
      </c>
      <c r="B34" s="14">
        <v>817</v>
      </c>
      <c r="C34" s="13" t="s">
        <v>109</v>
      </c>
      <c r="D34" s="16">
        <v>70645100</v>
      </c>
      <c r="F34" s="21">
        <v>816</v>
      </c>
      <c r="G34" s="21" t="s">
        <v>3</v>
      </c>
      <c r="H34" s="24">
        <v>19518000</v>
      </c>
      <c r="I34" s="19">
        <f>IFERROR(VLOOKUP(F34&amp;G34,#REF!,8,FALSE),0)</f>
        <v>0</v>
      </c>
      <c r="J34" s="19">
        <f>IFERROR(VLOOKUP(F34&amp;G34,#REF!,14,FALSE),0)</f>
        <v>0</v>
      </c>
      <c r="K34" s="19">
        <f>IFERROR(VLOOKUP(F34&amp;G34,#REF!,19,FALSE),0)</f>
        <v>0</v>
      </c>
    </row>
    <row r="35" spans="1:11" x14ac:dyDescent="0.2">
      <c r="A35" s="12" t="str">
        <f t="shared" si="0"/>
        <v>8172 02 25542 02 0000 150</v>
      </c>
      <c r="B35" s="14">
        <v>817</v>
      </c>
      <c r="C35" s="13" t="s">
        <v>110</v>
      </c>
      <c r="D35" s="16">
        <v>127412300</v>
      </c>
      <c r="F35" s="21">
        <v>816</v>
      </c>
      <c r="G35" s="21" t="s">
        <v>106</v>
      </c>
      <c r="H35" s="24">
        <v>301682000</v>
      </c>
      <c r="I35" s="19">
        <f>IFERROR(VLOOKUP(F35&amp;G35,#REF!,8,FALSE),0)</f>
        <v>0</v>
      </c>
      <c r="J35" s="19">
        <f>IFERROR(VLOOKUP(F35&amp;G35,#REF!,14,FALSE),0)</f>
        <v>0</v>
      </c>
      <c r="K35" s="19">
        <f>IFERROR(VLOOKUP(F35&amp;G35,#REF!,19,FALSE),0)</f>
        <v>0</v>
      </c>
    </row>
    <row r="36" spans="1:11" x14ac:dyDescent="0.2">
      <c r="A36" s="12" t="str">
        <f t="shared" si="0"/>
        <v>8172 02 25543 02 0000 150</v>
      </c>
      <c r="B36" s="14">
        <v>817</v>
      </c>
      <c r="C36" s="14" t="s">
        <v>15</v>
      </c>
      <c r="D36" s="16">
        <v>1537065100</v>
      </c>
      <c r="F36" s="21">
        <v>816</v>
      </c>
      <c r="G36" s="21" t="s">
        <v>107</v>
      </c>
      <c r="H36" s="24">
        <v>34354400</v>
      </c>
      <c r="I36" s="19">
        <f>IFERROR(VLOOKUP(F36&amp;G36,#REF!,8,FALSE),0)</f>
        <v>0</v>
      </c>
      <c r="J36" s="19">
        <f>IFERROR(VLOOKUP(F36&amp;G36,#REF!,14,FALSE),0)</f>
        <v>0</v>
      </c>
      <c r="K36" s="19">
        <f>IFERROR(VLOOKUP(F36&amp;G36,#REF!,19,FALSE),0)</f>
        <v>0</v>
      </c>
    </row>
    <row r="37" spans="1:11" x14ac:dyDescent="0.2">
      <c r="A37" s="12" t="str">
        <f t="shared" si="0"/>
        <v>8172 02 25544 02 0000 150</v>
      </c>
      <c r="B37" s="14">
        <v>817</v>
      </c>
      <c r="C37" s="13" t="s">
        <v>111</v>
      </c>
      <c r="D37" s="16">
        <v>2459242000</v>
      </c>
      <c r="F37" s="21">
        <v>816</v>
      </c>
      <c r="G37" s="21" t="s">
        <v>108</v>
      </c>
      <c r="H37" s="24">
        <v>3495400</v>
      </c>
      <c r="I37" s="19">
        <f>IFERROR(VLOOKUP(F37&amp;G37,#REF!,8,FALSE),0)</f>
        <v>0</v>
      </c>
      <c r="J37" s="19">
        <f>IFERROR(VLOOKUP(F37&amp;G37,#REF!,14,FALSE),0)</f>
        <v>0</v>
      </c>
      <c r="K37" s="19">
        <f>IFERROR(VLOOKUP(F37&amp;G37,#REF!,19,FALSE),0)</f>
        <v>0</v>
      </c>
    </row>
    <row r="38" spans="1:11" x14ac:dyDescent="0.2">
      <c r="A38" s="12" t="str">
        <f t="shared" si="0"/>
        <v>8122 02 25555 02 0000 150</v>
      </c>
      <c r="B38" s="14">
        <v>812</v>
      </c>
      <c r="C38" s="14" t="s">
        <v>6</v>
      </c>
      <c r="D38" s="16">
        <v>251743700</v>
      </c>
      <c r="F38" s="21">
        <v>816</v>
      </c>
      <c r="G38" s="21" t="s">
        <v>7</v>
      </c>
      <c r="H38" s="24">
        <v>206742500</v>
      </c>
      <c r="I38" s="19">
        <f>IFERROR(VLOOKUP(F38&amp;G38,#REF!,8,FALSE),0)</f>
        <v>0</v>
      </c>
      <c r="J38" s="19">
        <f>IFERROR(VLOOKUP(F38&amp;G38,#REF!,14,FALSE),0)</f>
        <v>0</v>
      </c>
      <c r="K38" s="19">
        <f>IFERROR(VLOOKUP(F38&amp;G38,#REF!,19,FALSE),0)</f>
        <v>0</v>
      </c>
    </row>
    <row r="39" spans="1:11" x14ac:dyDescent="0.2">
      <c r="A39" s="12" t="str">
        <f t="shared" si="0"/>
        <v>8122 02 25560 02 0000 150</v>
      </c>
      <c r="B39" s="14">
        <v>812</v>
      </c>
      <c r="C39" s="13" t="s">
        <v>112</v>
      </c>
      <c r="D39" s="16">
        <v>5299400</v>
      </c>
      <c r="F39" s="21">
        <v>816</v>
      </c>
      <c r="G39" s="21" t="s">
        <v>135</v>
      </c>
      <c r="H39" s="24">
        <v>18087</v>
      </c>
      <c r="I39" s="19">
        <f>IFERROR(VLOOKUP(F39&amp;G39,#REF!,8,FALSE),0)</f>
        <v>0</v>
      </c>
      <c r="J39" s="19">
        <f>IFERROR(VLOOKUP(F39&amp;G39,#REF!,14,FALSE),0)</f>
        <v>0</v>
      </c>
      <c r="K39" s="19">
        <f>IFERROR(VLOOKUP(F39&amp;G39,#REF!,19,FALSE),0)</f>
        <v>0</v>
      </c>
    </row>
    <row r="40" spans="1:11" x14ac:dyDescent="0.2">
      <c r="A40" s="12" t="str">
        <f t="shared" si="0"/>
        <v>8172 02 25567 02 0000 150</v>
      </c>
      <c r="B40" s="13">
        <v>817</v>
      </c>
      <c r="C40" s="13" t="s">
        <v>113</v>
      </c>
      <c r="D40" s="15">
        <v>64354100</v>
      </c>
      <c r="F40" s="21">
        <v>816</v>
      </c>
      <c r="G40" s="21" t="s">
        <v>137</v>
      </c>
      <c r="H40" s="24">
        <v>247.5</v>
      </c>
      <c r="I40" s="19">
        <f>IFERROR(VLOOKUP(F40&amp;G40,#REF!,8,FALSE),0)</f>
        <v>0</v>
      </c>
      <c r="J40" s="19">
        <f>IFERROR(VLOOKUP(F40&amp;G40,#REF!,14,FALSE),0)</f>
        <v>0</v>
      </c>
      <c r="K40" s="19">
        <f>IFERROR(VLOOKUP(F40&amp;G40,#REF!,19,FALSE),0)</f>
        <v>0</v>
      </c>
    </row>
    <row r="41" spans="1:11" x14ac:dyDescent="0.2">
      <c r="A41" s="12" t="str">
        <f t="shared" si="0"/>
        <v>8172 02 25567 02 0000 150</v>
      </c>
      <c r="B41" s="13">
        <v>817</v>
      </c>
      <c r="C41" s="13" t="s">
        <v>113</v>
      </c>
      <c r="D41" s="15">
        <v>663400</v>
      </c>
      <c r="F41" s="21">
        <v>817</v>
      </c>
      <c r="G41" s="21" t="s">
        <v>109</v>
      </c>
      <c r="H41" s="24">
        <v>275927500</v>
      </c>
      <c r="I41" s="19">
        <f>IFERROR(VLOOKUP(F41&amp;G41,#REF!,8,FALSE),0)</f>
        <v>0</v>
      </c>
      <c r="J41" s="19">
        <f>IFERROR(VLOOKUP(F41&amp;G41,#REF!,14,FALSE),0)</f>
        <v>0</v>
      </c>
      <c r="K41" s="19">
        <f>IFERROR(VLOOKUP(F41&amp;G41,#REF!,19,FALSE),0)</f>
        <v>0</v>
      </c>
    </row>
    <row r="42" spans="1:11" x14ac:dyDescent="0.2">
      <c r="A42" s="12" t="str">
        <f t="shared" si="0"/>
        <v>8172 02 20077 02 0000 150</v>
      </c>
      <c r="B42" s="13">
        <v>817</v>
      </c>
      <c r="C42" s="13" t="s">
        <v>114</v>
      </c>
      <c r="D42" s="15">
        <v>31292800</v>
      </c>
      <c r="F42" s="21">
        <v>817</v>
      </c>
      <c r="G42" s="21" t="s">
        <v>110</v>
      </c>
      <c r="H42" s="24">
        <v>127412300</v>
      </c>
      <c r="I42" s="19">
        <f>IFERROR(VLOOKUP(F42&amp;G42,#REF!,8,FALSE),0)</f>
        <v>0</v>
      </c>
      <c r="J42" s="19">
        <f>IFERROR(VLOOKUP(F42&amp;G42,#REF!,14,FALSE),0)</f>
        <v>0</v>
      </c>
      <c r="K42" s="19">
        <f>IFERROR(VLOOKUP(F42&amp;G42,#REF!,19,FALSE),0)</f>
        <v>0</v>
      </c>
    </row>
    <row r="43" spans="1:11" x14ac:dyDescent="0.2">
      <c r="A43" s="12" t="str">
        <f t="shared" si="0"/>
        <v>8172 02 20077 02 0000 150</v>
      </c>
      <c r="B43" s="13">
        <v>817</v>
      </c>
      <c r="C43" s="13" t="s">
        <v>114</v>
      </c>
      <c r="D43" s="15">
        <v>46141000</v>
      </c>
      <c r="F43" s="21">
        <v>817</v>
      </c>
      <c r="G43" s="21" t="s">
        <v>15</v>
      </c>
      <c r="H43" s="24">
        <v>1537065100</v>
      </c>
      <c r="I43" s="19">
        <f>IFERROR(VLOOKUP(F43&amp;G43,#REF!,8,FALSE),0)</f>
        <v>0</v>
      </c>
      <c r="J43" s="19">
        <f>IFERROR(VLOOKUP(F43&amp;G43,#REF!,14,FALSE),0)</f>
        <v>0</v>
      </c>
      <c r="K43" s="19">
        <f>IFERROR(VLOOKUP(F43&amp;G43,#REF!,19,FALSE),0)</f>
        <v>0</v>
      </c>
    </row>
    <row r="44" spans="1:11" x14ac:dyDescent="0.2">
      <c r="A44" s="12" t="str">
        <f t="shared" si="0"/>
        <v>8192 02 20077 02 0000 150</v>
      </c>
      <c r="B44" s="13">
        <v>819</v>
      </c>
      <c r="C44" s="13" t="s">
        <v>114</v>
      </c>
      <c r="D44" s="15">
        <v>376171988</v>
      </c>
      <c r="F44" s="21">
        <v>817</v>
      </c>
      <c r="G44" s="21" t="s">
        <v>111</v>
      </c>
      <c r="H44" s="24">
        <v>2459242000</v>
      </c>
      <c r="I44" s="19">
        <f>IFERROR(VLOOKUP(F44&amp;G44,#REF!,8,FALSE),0)</f>
        <v>0</v>
      </c>
      <c r="J44" s="19">
        <f>IFERROR(VLOOKUP(F44&amp;G44,#REF!,14,FALSE),0)</f>
        <v>0</v>
      </c>
      <c r="K44" s="19">
        <f>IFERROR(VLOOKUP(F44&amp;G44,#REF!,19,FALSE),0)</f>
        <v>0</v>
      </c>
    </row>
    <row r="45" spans="1:11" x14ac:dyDescent="0.2">
      <c r="A45" s="12" t="str">
        <f t="shared" si="0"/>
        <v>8172 02 25568 02 0000 150</v>
      </c>
      <c r="B45" s="13">
        <v>817</v>
      </c>
      <c r="C45" s="13" t="s">
        <v>115</v>
      </c>
      <c r="D45" s="15">
        <v>105412000</v>
      </c>
      <c r="F45" s="21">
        <v>817</v>
      </c>
      <c r="G45" s="21" t="s">
        <v>113</v>
      </c>
      <c r="H45" s="24">
        <v>65017500</v>
      </c>
      <c r="I45" s="19">
        <f>IFERROR(VLOOKUP(F45&amp;G45,#REF!,8,FALSE),0)</f>
        <v>0</v>
      </c>
      <c r="J45" s="19">
        <f>IFERROR(VLOOKUP(F45&amp;G45,#REF!,14,FALSE),0)</f>
        <v>0</v>
      </c>
      <c r="K45" s="19">
        <f>IFERROR(VLOOKUP(F45&amp;G45,#REF!,19,FALSE),0)</f>
        <v>0</v>
      </c>
    </row>
    <row r="46" spans="1:11" x14ac:dyDescent="0.2">
      <c r="A46" s="12" t="str">
        <f t="shared" si="0"/>
        <v>8142 02 25674 02 0000 150</v>
      </c>
      <c r="B46" s="13">
        <v>814</v>
      </c>
      <c r="C46" s="14" t="s">
        <v>116</v>
      </c>
      <c r="D46" s="15">
        <v>98076300</v>
      </c>
      <c r="F46" s="21">
        <v>817</v>
      </c>
      <c r="G46" s="21" t="s">
        <v>114</v>
      </c>
      <c r="H46" s="24">
        <v>77433800</v>
      </c>
      <c r="I46" s="19">
        <f>IFERROR(VLOOKUP(F46&amp;G46,#REF!,8,FALSE),0)</f>
        <v>0</v>
      </c>
      <c r="J46" s="19">
        <f>IFERROR(VLOOKUP(F46&amp;G46,#REF!,14,FALSE),0)</f>
        <v>0</v>
      </c>
      <c r="K46" s="19">
        <f>IFERROR(VLOOKUP(F46&amp;G46,#REF!,19,FALSE),0)</f>
        <v>0</v>
      </c>
    </row>
    <row r="47" spans="1:11" x14ac:dyDescent="0.2">
      <c r="A47" s="12" t="str">
        <f t="shared" si="0"/>
        <v>8422 02 35118 02 0000 150</v>
      </c>
      <c r="B47" s="13">
        <v>842</v>
      </c>
      <c r="C47" s="14" t="s">
        <v>117</v>
      </c>
      <c r="D47" s="16">
        <v>27649800</v>
      </c>
      <c r="F47" s="21">
        <v>817</v>
      </c>
      <c r="G47" s="21" t="s">
        <v>115</v>
      </c>
      <c r="H47" s="24">
        <v>105412000</v>
      </c>
      <c r="I47" s="19">
        <f>IFERROR(VLOOKUP(F47&amp;G47,#REF!,8,FALSE),0)</f>
        <v>0</v>
      </c>
      <c r="J47" s="19">
        <f>IFERROR(VLOOKUP(F47&amp;G47,#REF!,14,FALSE),0)</f>
        <v>0</v>
      </c>
      <c r="K47" s="19">
        <f>IFERROR(VLOOKUP(F47&amp;G47,#REF!,19,FALSE),0)</f>
        <v>0</v>
      </c>
    </row>
    <row r="48" spans="1:11" x14ac:dyDescent="0.2">
      <c r="A48" s="12" t="str">
        <f t="shared" si="0"/>
        <v>8422 02 35120 02 0000 150</v>
      </c>
      <c r="B48" s="13">
        <v>842</v>
      </c>
      <c r="C48" s="13" t="s">
        <v>118</v>
      </c>
      <c r="D48" s="15">
        <v>3095800</v>
      </c>
      <c r="F48" s="21">
        <v>817</v>
      </c>
      <c r="G48" s="21" t="s">
        <v>132</v>
      </c>
      <c r="H48" s="24">
        <v>4470345500</v>
      </c>
      <c r="I48" s="19">
        <f>IFERROR(VLOOKUP(F48&amp;G48,#REF!,8,FALSE),0)</f>
        <v>0</v>
      </c>
      <c r="J48" s="19">
        <f>IFERROR(VLOOKUP(F48&amp;G48,#REF!,14,FALSE),0)</f>
        <v>0</v>
      </c>
      <c r="K48" s="19">
        <f>IFERROR(VLOOKUP(F48&amp;G48,#REF!,19,FALSE),0)</f>
        <v>0</v>
      </c>
    </row>
    <row r="49" spans="1:11" x14ac:dyDescent="0.2">
      <c r="A49" s="12" t="str">
        <f t="shared" si="0"/>
        <v>8082 02 35128 02 0000 150</v>
      </c>
      <c r="B49" s="13">
        <v>808</v>
      </c>
      <c r="C49" s="14" t="s">
        <v>119</v>
      </c>
      <c r="D49" s="15">
        <v>7828800</v>
      </c>
      <c r="F49" s="21">
        <v>817</v>
      </c>
      <c r="G49" s="21" t="s">
        <v>138</v>
      </c>
      <c r="H49" s="24">
        <v>300000</v>
      </c>
      <c r="I49" s="19">
        <f>IFERROR(VLOOKUP(F49&amp;G49,#REF!,8,FALSE),0)</f>
        <v>0</v>
      </c>
      <c r="J49" s="19">
        <f>IFERROR(VLOOKUP(F49&amp;G49,#REF!,14,FALSE),0)</f>
        <v>0</v>
      </c>
      <c r="K49" s="19">
        <f>IFERROR(VLOOKUP(F49&amp;G49,#REF!,19,FALSE),0)</f>
        <v>0</v>
      </c>
    </row>
    <row r="50" spans="1:11" x14ac:dyDescent="0.2">
      <c r="A50" s="12" t="str">
        <f t="shared" si="0"/>
        <v>8362 02 35129 02 0000 150</v>
      </c>
      <c r="B50" s="14">
        <v>836</v>
      </c>
      <c r="C50" s="14" t="s">
        <v>120</v>
      </c>
      <c r="D50" s="16">
        <v>312604800</v>
      </c>
      <c r="F50" s="21">
        <v>817</v>
      </c>
      <c r="G50" s="21" t="s">
        <v>147</v>
      </c>
      <c r="H50" s="24">
        <v>-316897.07</v>
      </c>
      <c r="I50" s="19">
        <f>IFERROR(VLOOKUP(F50&amp;G50,#REF!,8,FALSE),0)</f>
        <v>0</v>
      </c>
      <c r="J50" s="19">
        <f>IFERROR(VLOOKUP(F50&amp;G50,#REF!,14,FALSE),0)</f>
        <v>0</v>
      </c>
      <c r="K50" s="19">
        <f>IFERROR(VLOOKUP(F50&amp;G50,#REF!,19,FALSE),0)</f>
        <v>0</v>
      </c>
    </row>
    <row r="51" spans="1:11" x14ac:dyDescent="0.2">
      <c r="A51" s="12" t="str">
        <f t="shared" si="0"/>
        <v>8212 02 35130 02 0000 150</v>
      </c>
      <c r="B51" s="13">
        <v>821</v>
      </c>
      <c r="C51" s="14" t="s">
        <v>121</v>
      </c>
      <c r="D51" s="15">
        <v>323015300</v>
      </c>
      <c r="F51" s="21">
        <v>817</v>
      </c>
      <c r="G51" s="21" t="s">
        <v>148</v>
      </c>
      <c r="H51" s="24">
        <v>-188599.83000000002</v>
      </c>
      <c r="I51" s="19">
        <f>IFERROR(VLOOKUP(F51&amp;G51,#REF!,8,FALSE),0)</f>
        <v>0</v>
      </c>
      <c r="J51" s="19">
        <f>IFERROR(VLOOKUP(F51&amp;G51,#REF!,14,FALSE),0)</f>
        <v>0</v>
      </c>
      <c r="K51" s="19">
        <f>IFERROR(VLOOKUP(F51&amp;G51,#REF!,19,FALSE),0)</f>
        <v>0</v>
      </c>
    </row>
    <row r="52" spans="1:11" x14ac:dyDescent="0.2">
      <c r="A52" s="12" t="str">
        <f t="shared" si="0"/>
        <v>8192 02 35134 02 0000 150</v>
      </c>
      <c r="B52" s="13">
        <v>819</v>
      </c>
      <c r="C52" s="14" t="s">
        <v>76</v>
      </c>
      <c r="D52" s="15">
        <v>59515300</v>
      </c>
      <c r="F52" s="21">
        <v>817</v>
      </c>
      <c r="G52" s="21" t="s">
        <v>149</v>
      </c>
      <c r="H52" s="24">
        <v>-20000</v>
      </c>
      <c r="I52" s="19">
        <f>IFERROR(VLOOKUP(F52&amp;G52,#REF!,8,FALSE),0)</f>
        <v>0</v>
      </c>
      <c r="J52" s="19">
        <f>IFERROR(VLOOKUP(F52&amp;G52,#REF!,14,FALSE),0)</f>
        <v>0</v>
      </c>
      <c r="K52" s="19">
        <f>IFERROR(VLOOKUP(F52&amp;G52,#REF!,19,FALSE),0)</f>
        <v>0</v>
      </c>
    </row>
    <row r="53" spans="1:11" x14ac:dyDescent="0.2">
      <c r="A53" s="12" t="str">
        <f t="shared" si="0"/>
        <v>8192 02 35135 02 0000 150</v>
      </c>
      <c r="B53" s="13">
        <v>819</v>
      </c>
      <c r="C53" s="14" t="s">
        <v>122</v>
      </c>
      <c r="D53" s="16">
        <v>5673400</v>
      </c>
      <c r="F53" s="21">
        <v>817</v>
      </c>
      <c r="G53" s="21" t="s">
        <v>150</v>
      </c>
      <c r="H53" s="24">
        <v>-220.81</v>
      </c>
      <c r="I53" s="19">
        <f>IFERROR(VLOOKUP(F53&amp;G53,#REF!,8,FALSE),0)</f>
        <v>0</v>
      </c>
      <c r="J53" s="19">
        <f>IFERROR(VLOOKUP(F53&amp;G53,#REF!,14,FALSE),0)</f>
        <v>0</v>
      </c>
      <c r="K53" s="19">
        <f>IFERROR(VLOOKUP(F53&amp;G53,#REF!,19,FALSE),0)</f>
        <v>0</v>
      </c>
    </row>
    <row r="54" spans="1:11" x14ac:dyDescent="0.2">
      <c r="A54" s="12" t="str">
        <f t="shared" si="0"/>
        <v>8212 02 35137 02 0000 150</v>
      </c>
      <c r="B54" s="13">
        <v>821</v>
      </c>
      <c r="C54" s="14" t="s">
        <v>123</v>
      </c>
      <c r="D54" s="16">
        <v>2147424400</v>
      </c>
      <c r="F54" s="21">
        <v>817</v>
      </c>
      <c r="G54" s="21" t="s">
        <v>151</v>
      </c>
      <c r="H54" s="24">
        <v>-165770.21</v>
      </c>
      <c r="I54" s="19">
        <f>IFERROR(VLOOKUP(F54&amp;G54,#REF!,8,FALSE),0)</f>
        <v>0</v>
      </c>
      <c r="J54" s="19">
        <f>IFERROR(VLOOKUP(F54&amp;G54,#REF!,14,FALSE),0)</f>
        <v>0</v>
      </c>
      <c r="K54" s="19">
        <f>IFERROR(VLOOKUP(F54&amp;G54,#REF!,19,FALSE),0)</f>
        <v>0</v>
      </c>
    </row>
    <row r="55" spans="1:11" x14ac:dyDescent="0.2">
      <c r="A55" s="12" t="str">
        <f t="shared" si="0"/>
        <v>8192 02 35176 02 0000 150</v>
      </c>
      <c r="B55" s="13">
        <v>819</v>
      </c>
      <c r="C55" s="14" t="s">
        <v>77</v>
      </c>
      <c r="D55" s="16">
        <v>4083000</v>
      </c>
      <c r="F55" s="21">
        <v>817</v>
      </c>
      <c r="G55" s="21" t="s">
        <v>152</v>
      </c>
      <c r="H55" s="24">
        <v>-350415.95</v>
      </c>
      <c r="I55" s="19">
        <f>IFERROR(VLOOKUP(F55&amp;G55,#REF!,8,FALSE),0)</f>
        <v>0</v>
      </c>
      <c r="J55" s="19">
        <f>IFERROR(VLOOKUP(F55&amp;G55,#REF!,14,FALSE),0)</f>
        <v>0</v>
      </c>
      <c r="K55" s="19">
        <f>IFERROR(VLOOKUP(F55&amp;G55,#REF!,19,FALSE),0)</f>
        <v>0</v>
      </c>
    </row>
    <row r="56" spans="1:11" x14ac:dyDescent="0.2">
      <c r="A56" s="12" t="str">
        <f t="shared" si="0"/>
        <v>8212 02 35194 02 0000 150</v>
      </c>
      <c r="B56" s="13">
        <v>821</v>
      </c>
      <c r="C56" s="14" t="s">
        <v>124</v>
      </c>
      <c r="D56" s="16">
        <v>47341400</v>
      </c>
      <c r="F56" s="21">
        <v>817</v>
      </c>
      <c r="G56" s="21" t="s">
        <v>153</v>
      </c>
      <c r="H56" s="24">
        <v>-1960.6</v>
      </c>
      <c r="I56" s="19">
        <f>IFERROR(VLOOKUP(F56&amp;G56,#REF!,8,FALSE),0)</f>
        <v>0</v>
      </c>
      <c r="J56" s="19">
        <f>IFERROR(VLOOKUP(F56&amp;G56,#REF!,14,FALSE),0)</f>
        <v>0</v>
      </c>
      <c r="K56" s="19">
        <f>IFERROR(VLOOKUP(F56&amp;G56,#REF!,19,FALSE),0)</f>
        <v>0</v>
      </c>
    </row>
    <row r="57" spans="1:11" x14ac:dyDescent="0.2">
      <c r="A57" s="12" t="str">
        <f t="shared" si="0"/>
        <v>8212 02 35220 02 0000 150</v>
      </c>
      <c r="B57" s="13">
        <v>821</v>
      </c>
      <c r="C57" s="14" t="s">
        <v>125</v>
      </c>
      <c r="D57" s="16">
        <v>81383300</v>
      </c>
      <c r="F57" s="21">
        <v>817</v>
      </c>
      <c r="G57" s="21" t="s">
        <v>154</v>
      </c>
      <c r="H57" s="24">
        <v>-324836.61</v>
      </c>
      <c r="I57" s="19">
        <f>IFERROR(VLOOKUP(F57&amp;G57,#REF!,8,FALSE),0)</f>
        <v>0</v>
      </c>
      <c r="J57" s="19">
        <f>IFERROR(VLOOKUP(F57&amp;G57,#REF!,14,FALSE),0)</f>
        <v>0</v>
      </c>
      <c r="K57" s="19">
        <f>IFERROR(VLOOKUP(F57&amp;G57,#REF!,19,FALSE),0)</f>
        <v>0</v>
      </c>
    </row>
    <row r="58" spans="1:11" x14ac:dyDescent="0.2">
      <c r="A58" s="12" t="str">
        <f t="shared" si="0"/>
        <v>8212 02 35240 02 0000 150</v>
      </c>
      <c r="B58" s="13">
        <v>821</v>
      </c>
      <c r="C58" s="14" t="s">
        <v>78</v>
      </c>
      <c r="D58" s="16">
        <v>128800</v>
      </c>
      <c r="F58" s="21">
        <v>817</v>
      </c>
      <c r="G58" s="21" t="s">
        <v>155</v>
      </c>
      <c r="H58" s="24">
        <v>-891503</v>
      </c>
      <c r="I58" s="19">
        <f>IFERROR(VLOOKUP(F58&amp;G58,#REF!,8,FALSE),0)</f>
        <v>0</v>
      </c>
      <c r="J58" s="19">
        <f>IFERROR(VLOOKUP(F58&amp;G58,#REF!,14,FALSE),0)</f>
        <v>0</v>
      </c>
      <c r="K58" s="19">
        <f>IFERROR(VLOOKUP(F58&amp;G58,#REF!,19,FALSE),0)</f>
        <v>0</v>
      </c>
    </row>
    <row r="59" spans="1:11" x14ac:dyDescent="0.2">
      <c r="A59" s="12" t="str">
        <f t="shared" si="0"/>
        <v>8212 02 35250 02 0000 150</v>
      </c>
      <c r="B59" s="13">
        <v>821</v>
      </c>
      <c r="C59" s="14" t="s">
        <v>79</v>
      </c>
      <c r="D59" s="15">
        <v>717483600</v>
      </c>
      <c r="F59" s="21">
        <v>817</v>
      </c>
      <c r="G59" s="21" t="s">
        <v>156</v>
      </c>
      <c r="H59" s="24">
        <v>-746419.55</v>
      </c>
      <c r="I59" s="19">
        <f>IFERROR(VLOOKUP(F59&amp;G59,#REF!,8,FALSE),0)</f>
        <v>0</v>
      </c>
      <c r="J59" s="19">
        <f>IFERROR(VLOOKUP(F59&amp;G59,#REF!,14,FALSE),0)</f>
        <v>0</v>
      </c>
      <c r="K59" s="19">
        <f>IFERROR(VLOOKUP(F59&amp;G59,#REF!,19,FALSE),0)</f>
        <v>0</v>
      </c>
    </row>
    <row r="60" spans="1:11" x14ac:dyDescent="0.2">
      <c r="A60" s="12" t="str">
        <f t="shared" si="0"/>
        <v>8212 02 35260 02 0000 150</v>
      </c>
      <c r="B60" s="13">
        <v>821</v>
      </c>
      <c r="C60" s="14" t="s">
        <v>80</v>
      </c>
      <c r="D60" s="15">
        <v>7354600</v>
      </c>
      <c r="F60" s="21">
        <v>817</v>
      </c>
      <c r="G60" s="21" t="s">
        <v>157</v>
      </c>
      <c r="H60" s="24">
        <v>-749310.19</v>
      </c>
      <c r="I60" s="19">
        <f>IFERROR(VLOOKUP(F60&amp;G60,#REF!,8,FALSE),0)</f>
        <v>0</v>
      </c>
      <c r="J60" s="19">
        <f>IFERROR(VLOOKUP(F60&amp;G60,#REF!,14,FALSE),0)</f>
        <v>0</v>
      </c>
      <c r="K60" s="19">
        <f>IFERROR(VLOOKUP(F60&amp;G60,#REF!,19,FALSE),0)</f>
        <v>0</v>
      </c>
    </row>
    <row r="61" spans="1:11" x14ac:dyDescent="0.2">
      <c r="A61" s="12" t="str">
        <f t="shared" si="0"/>
        <v>8212 02 35270 02 0000 150</v>
      </c>
      <c r="B61" s="13">
        <v>821</v>
      </c>
      <c r="C61" s="14" t="s">
        <v>126</v>
      </c>
      <c r="D61" s="16">
        <v>6166400</v>
      </c>
      <c r="F61" s="21">
        <v>817</v>
      </c>
      <c r="G61" s="21" t="s">
        <v>158</v>
      </c>
      <c r="H61" s="24">
        <v>-189903.46</v>
      </c>
      <c r="I61" s="19">
        <f>IFERROR(VLOOKUP(F61&amp;G61,#REF!,8,FALSE),0)</f>
        <v>0</v>
      </c>
      <c r="J61" s="19">
        <f>IFERROR(VLOOKUP(F61&amp;G61,#REF!,14,FALSE),0)</f>
        <v>0</v>
      </c>
      <c r="K61" s="19">
        <f>IFERROR(VLOOKUP(F61&amp;G61,#REF!,19,FALSE),0)</f>
        <v>0</v>
      </c>
    </row>
    <row r="62" spans="1:11" x14ac:dyDescent="0.2">
      <c r="A62" s="12" t="str">
        <f t="shared" si="0"/>
        <v>8212 02 35280 02 0000 150</v>
      </c>
      <c r="B62" s="13">
        <v>821</v>
      </c>
      <c r="C62" s="14" t="s">
        <v>81</v>
      </c>
      <c r="D62" s="15">
        <v>215500</v>
      </c>
      <c r="F62" s="21">
        <v>817</v>
      </c>
      <c r="G62" s="21" t="s">
        <v>159</v>
      </c>
      <c r="H62" s="24">
        <v>-286564.93</v>
      </c>
      <c r="I62" s="19">
        <f>IFERROR(VLOOKUP(F62&amp;G62,#REF!,8,FALSE),0)</f>
        <v>0</v>
      </c>
      <c r="J62" s="19">
        <f>IFERROR(VLOOKUP(F62&amp;G62,#REF!,14,FALSE),0)</f>
        <v>0</v>
      </c>
      <c r="K62" s="19">
        <f>IFERROR(VLOOKUP(F62&amp;G62,#REF!,19,FALSE),0)</f>
        <v>0</v>
      </c>
    </row>
    <row r="63" spans="1:11" x14ac:dyDescent="0.2">
      <c r="A63" s="12" t="str">
        <f t="shared" si="0"/>
        <v>8322 02 35290 02 0000 150</v>
      </c>
      <c r="B63" s="13">
        <v>832</v>
      </c>
      <c r="C63" s="14" t="s">
        <v>127</v>
      </c>
      <c r="D63" s="16">
        <v>252331300</v>
      </c>
      <c r="F63" s="21">
        <v>818</v>
      </c>
      <c r="G63" s="21" t="s">
        <v>23</v>
      </c>
      <c r="H63" s="24">
        <v>12805744900</v>
      </c>
      <c r="I63" s="19">
        <f>IFERROR(VLOOKUP(F63&amp;G63,#REF!,8,FALSE),0)</f>
        <v>0</v>
      </c>
      <c r="J63" s="19">
        <f>IFERROR(VLOOKUP(F63&amp;G63,#REF!,14,FALSE),0)</f>
        <v>0</v>
      </c>
      <c r="K63" s="19">
        <f>IFERROR(VLOOKUP(F63&amp;G63,#REF!,19,FALSE),0)</f>
        <v>0</v>
      </c>
    </row>
    <row r="64" spans="1:11" x14ac:dyDescent="0.2">
      <c r="A64" s="12" t="str">
        <f t="shared" si="0"/>
        <v>8212 02 35380 02 0000 150</v>
      </c>
      <c r="B64" s="13">
        <v>821</v>
      </c>
      <c r="C64" s="14" t="s">
        <v>82</v>
      </c>
      <c r="D64" s="16">
        <v>448783100</v>
      </c>
      <c r="F64" s="21">
        <v>818</v>
      </c>
      <c r="G64" s="21" t="s">
        <v>96</v>
      </c>
      <c r="H64" s="24">
        <v>513084000</v>
      </c>
      <c r="I64" s="19">
        <f>IFERROR(VLOOKUP(F64&amp;G64,#REF!,8,FALSE),0)</f>
        <v>0</v>
      </c>
      <c r="J64" s="19">
        <f>IFERROR(VLOOKUP(F64&amp;G64,#REF!,14,FALSE),0)</f>
        <v>0</v>
      </c>
      <c r="K64" s="19">
        <f>IFERROR(VLOOKUP(F64&amp;G64,#REF!,19,FALSE),0)</f>
        <v>0</v>
      </c>
    </row>
    <row r="65" spans="1:11" x14ac:dyDescent="0.2">
      <c r="A65" s="12" t="str">
        <f t="shared" si="0"/>
        <v>8142 02 35460 02 0000 150</v>
      </c>
      <c r="B65" s="14">
        <v>814</v>
      </c>
      <c r="C65" s="13" t="s">
        <v>128</v>
      </c>
      <c r="D65" s="16">
        <v>249510400</v>
      </c>
      <c r="F65" s="21">
        <v>818</v>
      </c>
      <c r="G65" s="21" t="s">
        <v>24</v>
      </c>
      <c r="H65" s="24">
        <v>574234000</v>
      </c>
      <c r="I65" s="19">
        <f>IFERROR(VLOOKUP(F65&amp;G65,#REF!,8,FALSE),0)</f>
        <v>0</v>
      </c>
      <c r="J65" s="19">
        <f>IFERROR(VLOOKUP(F65&amp;G65,#REF!,14,FALSE),0)</f>
        <v>0</v>
      </c>
      <c r="K65" s="19">
        <f>IFERROR(VLOOKUP(F65&amp;G65,#REF!,19,FALSE),0)</f>
        <v>0</v>
      </c>
    </row>
    <row r="66" spans="1:11" x14ac:dyDescent="0.2">
      <c r="A66" s="12" t="str">
        <f t="shared" si="0"/>
        <v>8212 02 35573 02 0000 150</v>
      </c>
      <c r="B66" s="14">
        <v>821</v>
      </c>
      <c r="C66" s="13" t="s">
        <v>129</v>
      </c>
      <c r="D66" s="16">
        <v>141199789.66</v>
      </c>
      <c r="F66" s="21">
        <v>818</v>
      </c>
      <c r="G66" s="21" t="s">
        <v>97</v>
      </c>
      <c r="H66" s="24">
        <v>68563000</v>
      </c>
      <c r="I66" s="19">
        <f>IFERROR(VLOOKUP(F66&amp;G66,#REF!,8,FALSE),0)</f>
        <v>0</v>
      </c>
      <c r="J66" s="19">
        <f>IFERROR(VLOOKUP(F66&amp;G66,#REF!,14,FALSE),0)</f>
        <v>0</v>
      </c>
      <c r="K66" s="19">
        <f>IFERROR(VLOOKUP(F66&amp;G66,#REF!,19,FALSE),0)</f>
        <v>0</v>
      </c>
    </row>
    <row r="67" spans="1:11" x14ac:dyDescent="0.2">
      <c r="A67" s="12" t="str">
        <f t="shared" ref="A67:A130" si="1">B67&amp;C67</f>
        <v>8182 02 35900 02 0000 150</v>
      </c>
      <c r="B67" s="14">
        <v>818</v>
      </c>
      <c r="C67" s="14" t="s">
        <v>83</v>
      </c>
      <c r="D67" s="15">
        <v>101642900</v>
      </c>
      <c r="F67" s="21">
        <v>818</v>
      </c>
      <c r="G67" s="21" t="s">
        <v>83</v>
      </c>
      <c r="H67" s="24">
        <v>101642900</v>
      </c>
      <c r="I67" s="19">
        <v>126723400</v>
      </c>
      <c r="J67" s="19">
        <v>138670000</v>
      </c>
      <c r="K67" s="19">
        <v>92201600</v>
      </c>
    </row>
    <row r="68" spans="1:11" x14ac:dyDescent="0.2">
      <c r="A68" s="12" t="str">
        <f t="shared" si="1"/>
        <v>8142 02 45136 02 0000 150</v>
      </c>
      <c r="B68" s="13">
        <v>814</v>
      </c>
      <c r="C68" s="14" t="s">
        <v>130</v>
      </c>
      <c r="D68" s="15">
        <v>1700000</v>
      </c>
      <c r="F68" s="21">
        <v>819</v>
      </c>
      <c r="G68" s="21" t="s">
        <v>98</v>
      </c>
      <c r="H68" s="24">
        <v>105573900</v>
      </c>
      <c r="I68" s="19">
        <f>IFERROR(VLOOKUP(F68&amp;G68,#REF!,8,FALSE),0)</f>
        <v>0</v>
      </c>
      <c r="J68" s="19">
        <f>IFERROR(VLOOKUP(F68&amp;G68,#REF!,14,FALSE),0)</f>
        <v>0</v>
      </c>
      <c r="K68" s="19">
        <f>IFERROR(VLOOKUP(F68&amp;G68,#REF!,19,FALSE),0)</f>
        <v>0</v>
      </c>
    </row>
    <row r="69" spans="1:11" x14ac:dyDescent="0.2">
      <c r="A69" s="12" t="str">
        <f t="shared" si="1"/>
        <v>8032 02 45141 02 0000 150</v>
      </c>
      <c r="B69" s="13">
        <v>803</v>
      </c>
      <c r="C69" s="13" t="s">
        <v>84</v>
      </c>
      <c r="D69" s="15">
        <v>8501904</v>
      </c>
      <c r="F69" s="21">
        <v>819</v>
      </c>
      <c r="G69" s="21" t="s">
        <v>1</v>
      </c>
      <c r="H69" s="24">
        <v>279679837.79000002</v>
      </c>
      <c r="I69" s="19">
        <f>IFERROR(VLOOKUP(F69&amp;G69,#REF!,8,FALSE),0)</f>
        <v>0</v>
      </c>
      <c r="J69" s="19">
        <f>IFERROR(VLOOKUP(F69&amp;G69,#REF!,14,FALSE),0)</f>
        <v>0</v>
      </c>
      <c r="K69" s="19">
        <f>IFERROR(VLOOKUP(F69&amp;G69,#REF!,19,FALSE),0)</f>
        <v>0</v>
      </c>
    </row>
    <row r="70" spans="1:11" x14ac:dyDescent="0.2">
      <c r="A70" s="12" t="str">
        <f t="shared" si="1"/>
        <v>8032 02 45142 02 0000 150</v>
      </c>
      <c r="B70" s="13">
        <v>803</v>
      </c>
      <c r="C70" s="13" t="s">
        <v>85</v>
      </c>
      <c r="D70" s="15">
        <v>4484184</v>
      </c>
      <c r="F70" s="21">
        <v>819</v>
      </c>
      <c r="G70" s="21" t="s">
        <v>114</v>
      </c>
      <c r="H70" s="24">
        <v>376171988</v>
      </c>
      <c r="I70" s="19">
        <f>IFERROR(VLOOKUP(F70&amp;G70,#REF!,8,FALSE),0)</f>
        <v>0</v>
      </c>
      <c r="J70" s="19">
        <f>IFERROR(VLOOKUP(F70&amp;G70,#REF!,14,FALSE),0)</f>
        <v>0</v>
      </c>
      <c r="K70" s="19">
        <f>IFERROR(VLOOKUP(F70&amp;G70,#REF!,19,FALSE),0)</f>
        <v>0</v>
      </c>
    </row>
    <row r="71" spans="1:11" x14ac:dyDescent="0.2">
      <c r="A71" s="12" t="str">
        <f t="shared" si="1"/>
        <v>8162 02 45159 02 0000 150</v>
      </c>
      <c r="B71" s="13">
        <v>816</v>
      </c>
      <c r="C71" s="14" t="s">
        <v>7</v>
      </c>
      <c r="D71" s="16">
        <v>206742500</v>
      </c>
      <c r="F71" s="21">
        <v>819</v>
      </c>
      <c r="G71" s="21" t="s">
        <v>76</v>
      </c>
      <c r="H71" s="24">
        <v>59515300</v>
      </c>
      <c r="I71" s="19">
        <f>IFERROR(VLOOKUP(F71&amp;G71,#REF!,8,FALSE),0)</f>
        <v>0</v>
      </c>
      <c r="J71" s="19">
        <f>IFERROR(VLOOKUP(F71&amp;G71,#REF!,14,FALSE),0)</f>
        <v>0</v>
      </c>
      <c r="K71" s="19">
        <f>IFERROR(VLOOKUP(F71&amp;G71,#REF!,19,FALSE),0)</f>
        <v>0</v>
      </c>
    </row>
    <row r="72" spans="1:11" x14ac:dyDescent="0.2">
      <c r="A72" s="12" t="str">
        <f t="shared" si="1"/>
        <v>8142 02 45161 02 0000 150</v>
      </c>
      <c r="B72" s="13">
        <v>814</v>
      </c>
      <c r="C72" s="14" t="s">
        <v>131</v>
      </c>
      <c r="D72" s="16">
        <v>84191400</v>
      </c>
      <c r="F72" s="21">
        <v>819</v>
      </c>
      <c r="G72" s="21" t="s">
        <v>122</v>
      </c>
      <c r="H72" s="24">
        <v>5673400</v>
      </c>
      <c r="I72" s="19">
        <f>IFERROR(VLOOKUP(F72&amp;G72,#REF!,8,FALSE),0)</f>
        <v>0</v>
      </c>
      <c r="J72" s="19">
        <f>IFERROR(VLOOKUP(F72&amp;G72,#REF!,14,FALSE),0)</f>
        <v>0</v>
      </c>
      <c r="K72" s="19">
        <f>IFERROR(VLOOKUP(F72&amp;G72,#REF!,19,FALSE),0)</f>
        <v>0</v>
      </c>
    </row>
    <row r="73" spans="1:11" x14ac:dyDescent="0.2">
      <c r="A73" s="12" t="str">
        <f t="shared" si="1"/>
        <v>8142 02 45161 02 0000 150</v>
      </c>
      <c r="B73" s="13">
        <v>814</v>
      </c>
      <c r="C73" s="14" t="s">
        <v>131</v>
      </c>
      <c r="D73" s="16">
        <v>25402900</v>
      </c>
      <c r="F73" s="21">
        <v>819</v>
      </c>
      <c r="G73" s="21" t="s">
        <v>77</v>
      </c>
      <c r="H73" s="24">
        <v>4083000</v>
      </c>
      <c r="I73" s="19">
        <f>IFERROR(VLOOKUP(F73&amp;G73,#REF!,8,FALSE),0)</f>
        <v>0</v>
      </c>
      <c r="J73" s="19">
        <f>IFERROR(VLOOKUP(F73&amp;G73,#REF!,14,FALSE),0)</f>
        <v>0</v>
      </c>
      <c r="K73" s="19">
        <f>IFERROR(VLOOKUP(F73&amp;G73,#REF!,19,FALSE),0)</f>
        <v>0</v>
      </c>
    </row>
    <row r="74" spans="1:11" x14ac:dyDescent="0.2">
      <c r="A74" s="12" t="str">
        <f t="shared" si="1"/>
        <v>8172 02 45433 02 0000 150</v>
      </c>
      <c r="B74" s="13">
        <v>817</v>
      </c>
      <c r="C74" s="14" t="s">
        <v>132</v>
      </c>
      <c r="D74" s="16">
        <v>4470345500</v>
      </c>
      <c r="F74" s="21">
        <v>819</v>
      </c>
      <c r="G74" s="21" t="s">
        <v>137</v>
      </c>
      <c r="H74" s="24">
        <v>44377.979999999996</v>
      </c>
      <c r="I74" s="19">
        <f>IFERROR(VLOOKUP(F74&amp;G74,#REF!,8,FALSE),0)</f>
        <v>0</v>
      </c>
      <c r="J74" s="19">
        <f>IFERROR(VLOOKUP(F74&amp;G74,#REF!,14,FALSE),0)</f>
        <v>0</v>
      </c>
      <c r="K74" s="19">
        <f>IFERROR(VLOOKUP(F74&amp;G74,#REF!,19,FALSE),0)</f>
        <v>0</v>
      </c>
    </row>
    <row r="75" spans="1:11" x14ac:dyDescent="0.2">
      <c r="A75" s="12" t="str">
        <f t="shared" si="1"/>
        <v>8142 02 49000 02 0000 150</v>
      </c>
      <c r="B75" s="13">
        <v>814</v>
      </c>
      <c r="C75" s="14" t="s">
        <v>133</v>
      </c>
      <c r="D75" s="16">
        <v>7343300</v>
      </c>
      <c r="F75" s="21">
        <v>819</v>
      </c>
      <c r="G75" s="21" t="s">
        <v>140</v>
      </c>
      <c r="H75" s="24">
        <v>140456</v>
      </c>
      <c r="I75" s="19">
        <f>IFERROR(VLOOKUP(F75&amp;G75,#REF!,8,FALSE),0)</f>
        <v>0</v>
      </c>
      <c r="J75" s="19">
        <f>IFERROR(VLOOKUP(F75&amp;G75,#REF!,14,FALSE),0)</f>
        <v>0</v>
      </c>
      <c r="K75" s="19">
        <f>IFERROR(VLOOKUP(F75&amp;G75,#REF!,19,FALSE),0)</f>
        <v>0</v>
      </c>
    </row>
    <row r="76" spans="1:11" x14ac:dyDescent="0.2">
      <c r="A76" s="12" t="str">
        <f t="shared" si="1"/>
        <v>8152 02 49000 02 0000 150</v>
      </c>
      <c r="B76" s="13">
        <v>815</v>
      </c>
      <c r="C76" s="14" t="s">
        <v>133</v>
      </c>
      <c r="D76" s="16">
        <v>1892700</v>
      </c>
      <c r="F76" s="21">
        <v>819</v>
      </c>
      <c r="G76" s="21" t="s">
        <v>160</v>
      </c>
      <c r="H76" s="24">
        <v>-47836.31</v>
      </c>
      <c r="I76" s="19">
        <f>IFERROR(VLOOKUP(F76&amp;G76,#REF!,8,FALSE),0)</f>
        <v>0</v>
      </c>
      <c r="J76" s="19">
        <f>IFERROR(VLOOKUP(F76&amp;G76,#REF!,14,FALSE),0)</f>
        <v>0</v>
      </c>
      <c r="K76" s="19">
        <f>IFERROR(VLOOKUP(F76&amp;G76,#REF!,19,FALSE),0)</f>
        <v>0</v>
      </c>
    </row>
    <row r="77" spans="1:11" x14ac:dyDescent="0.2">
      <c r="A77" s="12" t="str">
        <f t="shared" si="1"/>
        <v>8152 02 49000 02 0000 150</v>
      </c>
      <c r="B77" s="13">
        <v>815</v>
      </c>
      <c r="C77" s="14" t="s">
        <v>133</v>
      </c>
      <c r="D77" s="16">
        <v>7919200</v>
      </c>
      <c r="F77" s="21">
        <v>819</v>
      </c>
      <c r="G77" s="21" t="s">
        <v>161</v>
      </c>
      <c r="H77" s="24">
        <v>-140456</v>
      </c>
      <c r="I77" s="19">
        <f>IFERROR(VLOOKUP(F77&amp;G77,#REF!,8,FALSE),0)</f>
        <v>0</v>
      </c>
      <c r="J77" s="19">
        <f>IFERROR(VLOOKUP(F77&amp;G77,#REF!,14,FALSE),0)</f>
        <v>0</v>
      </c>
      <c r="K77" s="19">
        <f>IFERROR(VLOOKUP(F77&amp;G77,#REF!,19,FALSE),0)</f>
        <v>0</v>
      </c>
    </row>
    <row r="78" spans="1:11" x14ac:dyDescent="0.2">
      <c r="A78" s="12" t="str">
        <f t="shared" si="1"/>
        <v>8142 02 49001 02 0000 150</v>
      </c>
      <c r="B78" s="13">
        <v>814</v>
      </c>
      <c r="C78" s="14" t="s">
        <v>134</v>
      </c>
      <c r="D78" s="16">
        <v>47470000</v>
      </c>
      <c r="F78" s="21">
        <v>819</v>
      </c>
      <c r="G78" s="21" t="s">
        <v>162</v>
      </c>
      <c r="H78" s="24">
        <v>-1986625.4300000002</v>
      </c>
      <c r="I78" s="19">
        <f>IFERROR(VLOOKUP(F78&amp;G78,#REF!,8,FALSE),0)</f>
        <v>0</v>
      </c>
      <c r="J78" s="19">
        <f>IFERROR(VLOOKUP(F78&amp;G78,#REF!,14,FALSE),0)</f>
        <v>0</v>
      </c>
      <c r="K78" s="19">
        <f>IFERROR(VLOOKUP(F78&amp;G78,#REF!,19,FALSE),0)</f>
        <v>0</v>
      </c>
    </row>
    <row r="79" spans="1:11" x14ac:dyDescent="0.2">
      <c r="A79" s="12" t="str">
        <f t="shared" si="1"/>
        <v>8142 02 49001 02 0000 150</v>
      </c>
      <c r="B79" s="13">
        <v>814</v>
      </c>
      <c r="C79" s="14" t="s">
        <v>134</v>
      </c>
      <c r="D79" s="16">
        <v>58416700</v>
      </c>
      <c r="F79" s="21">
        <v>821</v>
      </c>
      <c r="G79" s="21" t="s">
        <v>8</v>
      </c>
      <c r="H79" s="24">
        <v>1565800</v>
      </c>
      <c r="I79" s="19">
        <f>IFERROR(VLOOKUP(F79&amp;G79,#REF!,8,FALSE),0)</f>
        <v>0</v>
      </c>
      <c r="J79" s="19">
        <f>IFERROR(VLOOKUP(F79&amp;G79,#REF!,14,FALSE),0)</f>
        <v>0</v>
      </c>
      <c r="K79" s="19">
        <f>IFERROR(VLOOKUP(F79&amp;G79,#REF!,19,FALSE),0)</f>
        <v>0</v>
      </c>
    </row>
    <row r="80" spans="1:11" x14ac:dyDescent="0.2">
      <c r="A80" s="12" t="str">
        <f t="shared" si="1"/>
        <v>8142 02 49001 02 0000 150</v>
      </c>
      <c r="B80" s="13">
        <v>814</v>
      </c>
      <c r="C80" s="14" t="s">
        <v>134</v>
      </c>
      <c r="D80" s="16">
        <v>21000000</v>
      </c>
      <c r="F80" s="21">
        <v>821</v>
      </c>
      <c r="G80" s="21" t="s">
        <v>99</v>
      </c>
      <c r="H80" s="24">
        <v>47800</v>
      </c>
      <c r="I80" s="19">
        <f>IFERROR(VLOOKUP(F80&amp;G80,#REF!,8,FALSE),0)</f>
        <v>0</v>
      </c>
      <c r="J80" s="19">
        <f>IFERROR(VLOOKUP(F80&amp;G80,#REF!,14,FALSE),0)</f>
        <v>0</v>
      </c>
      <c r="K80" s="19">
        <f>IFERROR(VLOOKUP(F80&amp;G80,#REF!,19,FALSE),0)</f>
        <v>0</v>
      </c>
    </row>
    <row r="81" spans="1:11" x14ac:dyDescent="0.2">
      <c r="A81" s="12" t="str">
        <f t="shared" si="1"/>
        <v>8032 18 02010 02 0000 180</v>
      </c>
      <c r="B81" s="13">
        <v>803</v>
      </c>
      <c r="C81" s="13" t="s">
        <v>135</v>
      </c>
      <c r="D81" s="16">
        <v>292359.43</v>
      </c>
      <c r="F81" s="21">
        <v>821</v>
      </c>
      <c r="G81" s="21" t="s">
        <v>9</v>
      </c>
      <c r="H81" s="24">
        <v>77360700</v>
      </c>
      <c r="I81" s="19">
        <f>IFERROR(VLOOKUP(F81&amp;G81,#REF!,8,FALSE),0)</f>
        <v>0</v>
      </c>
      <c r="J81" s="19">
        <f>IFERROR(VLOOKUP(F81&amp;G81,#REF!,14,FALSE),0)</f>
        <v>0</v>
      </c>
      <c r="K81" s="19">
        <f>IFERROR(VLOOKUP(F81&amp;G81,#REF!,19,FALSE),0)</f>
        <v>0</v>
      </c>
    </row>
    <row r="82" spans="1:11" x14ac:dyDescent="0.2">
      <c r="A82" s="12" t="str">
        <f t="shared" si="1"/>
        <v>8032 18 02020 02 0000 180</v>
      </c>
      <c r="B82" s="13">
        <v>803</v>
      </c>
      <c r="C82" s="13" t="s">
        <v>136</v>
      </c>
      <c r="D82" s="16">
        <v>161668.96</v>
      </c>
      <c r="F82" s="21">
        <v>821</v>
      </c>
      <c r="G82" s="21" t="s">
        <v>2</v>
      </c>
      <c r="H82" s="24">
        <v>238261500</v>
      </c>
      <c r="I82" s="19">
        <f>IFERROR(VLOOKUP(F82&amp;G82,#REF!,8,FALSE),0)</f>
        <v>0</v>
      </c>
      <c r="J82" s="19">
        <f>IFERROR(VLOOKUP(F82&amp;G82,#REF!,14,FALSE),0)</f>
        <v>0</v>
      </c>
      <c r="K82" s="19">
        <f>IFERROR(VLOOKUP(F82&amp;G82,#REF!,19,FALSE),0)</f>
        <v>0</v>
      </c>
    </row>
    <row r="83" spans="1:11" x14ac:dyDescent="0.2">
      <c r="A83" s="12" t="str">
        <f t="shared" si="1"/>
        <v>8112 18 02010 02 0000 180</v>
      </c>
      <c r="B83" s="13">
        <v>811</v>
      </c>
      <c r="C83" s="13" t="s">
        <v>135</v>
      </c>
      <c r="D83" s="16">
        <v>2607</v>
      </c>
      <c r="F83" s="21">
        <v>821</v>
      </c>
      <c r="G83" s="21" t="s">
        <v>102</v>
      </c>
      <c r="H83" s="24">
        <v>244375</v>
      </c>
      <c r="I83" s="19">
        <f>IFERROR(VLOOKUP(F83&amp;G83,#REF!,8,FALSE),0)</f>
        <v>0</v>
      </c>
      <c r="J83" s="19">
        <f>IFERROR(VLOOKUP(F83&amp;G83,#REF!,14,FALSE),0)</f>
        <v>0</v>
      </c>
      <c r="K83" s="19">
        <f>IFERROR(VLOOKUP(F83&amp;G83,#REF!,19,FALSE),0)</f>
        <v>0</v>
      </c>
    </row>
    <row r="84" spans="1:11" x14ac:dyDescent="0.2">
      <c r="A84" s="12" t="str">
        <f t="shared" si="1"/>
        <v>8122 18 60010 02 0000 150</v>
      </c>
      <c r="B84" s="13">
        <v>812</v>
      </c>
      <c r="C84" s="13" t="s">
        <v>137</v>
      </c>
      <c r="D84" s="16">
        <v>2385870.67</v>
      </c>
      <c r="F84" s="21">
        <v>821</v>
      </c>
      <c r="G84" s="21" t="s">
        <v>11</v>
      </c>
      <c r="H84" s="24">
        <v>2659200</v>
      </c>
      <c r="I84" s="19">
        <f>IFERROR(VLOOKUP(F84&amp;G84,#REF!,8,FALSE),0)</f>
        <v>0</v>
      </c>
      <c r="J84" s="19">
        <f>IFERROR(VLOOKUP(F84&amp;G84,#REF!,14,FALSE),0)</f>
        <v>0</v>
      </c>
      <c r="K84" s="19">
        <f>IFERROR(VLOOKUP(F84&amp;G84,#REF!,19,FALSE),0)</f>
        <v>0</v>
      </c>
    </row>
    <row r="85" spans="1:11" x14ac:dyDescent="0.2">
      <c r="A85" s="12" t="str">
        <f t="shared" si="1"/>
        <v>8122 18 60010 02 0000 150</v>
      </c>
      <c r="B85" s="13">
        <v>812</v>
      </c>
      <c r="C85" s="13" t="s">
        <v>137</v>
      </c>
      <c r="D85" s="16">
        <v>1165310.8899999999</v>
      </c>
      <c r="F85" s="21">
        <v>821</v>
      </c>
      <c r="G85" s="21" t="s">
        <v>13</v>
      </c>
      <c r="H85" s="24">
        <v>15293400</v>
      </c>
      <c r="I85" s="19">
        <f>IFERROR(VLOOKUP(F85&amp;G85,#REF!,8,FALSE),0)</f>
        <v>0</v>
      </c>
      <c r="J85" s="19">
        <f>IFERROR(VLOOKUP(F85&amp;G85,#REF!,14,FALSE),0)</f>
        <v>0</v>
      </c>
      <c r="K85" s="19">
        <f>IFERROR(VLOOKUP(F85&amp;G85,#REF!,19,FALSE),0)</f>
        <v>0</v>
      </c>
    </row>
    <row r="86" spans="1:11" x14ac:dyDescent="0.2">
      <c r="A86" s="12" t="str">
        <f t="shared" si="1"/>
        <v>8122 18 02030 02 0000 180</v>
      </c>
      <c r="B86" s="13">
        <v>812</v>
      </c>
      <c r="C86" s="13" t="s">
        <v>138</v>
      </c>
      <c r="D86" s="16">
        <v>78.36</v>
      </c>
      <c r="F86" s="21">
        <v>821</v>
      </c>
      <c r="G86" s="21" t="s">
        <v>104</v>
      </c>
      <c r="H86" s="24">
        <v>25832500</v>
      </c>
      <c r="I86" s="19">
        <f>IFERROR(VLOOKUP(F86&amp;G86,#REF!,8,FALSE),0)</f>
        <v>0</v>
      </c>
      <c r="J86" s="19">
        <f>IFERROR(VLOOKUP(F86&amp;G86,#REF!,14,FALSE),0)</f>
        <v>0</v>
      </c>
      <c r="K86" s="19">
        <f>IFERROR(VLOOKUP(F86&amp;G86,#REF!,19,FALSE),0)</f>
        <v>0</v>
      </c>
    </row>
    <row r="87" spans="1:11" x14ac:dyDescent="0.2">
      <c r="A87" s="12" t="str">
        <f t="shared" si="1"/>
        <v>8122 18 02030 02 0000 180</v>
      </c>
      <c r="B87" s="13">
        <v>812</v>
      </c>
      <c r="C87" s="13" t="s">
        <v>138</v>
      </c>
      <c r="D87" s="16">
        <v>23162329.780000001</v>
      </c>
      <c r="F87" s="21">
        <v>821</v>
      </c>
      <c r="G87" s="21" t="s">
        <v>121</v>
      </c>
      <c r="H87" s="24">
        <v>323015300</v>
      </c>
      <c r="I87" s="19">
        <f>IFERROR(VLOOKUP(F87&amp;G87,#REF!,8,FALSE),0)</f>
        <v>0</v>
      </c>
      <c r="J87" s="19">
        <f>IFERROR(VLOOKUP(F87&amp;G87,#REF!,14,FALSE),0)</f>
        <v>0</v>
      </c>
      <c r="K87" s="19">
        <f>IFERROR(VLOOKUP(F87&amp;G87,#REF!,19,FALSE),0)</f>
        <v>0</v>
      </c>
    </row>
    <row r="88" spans="1:11" x14ac:dyDescent="0.2">
      <c r="A88" s="12" t="str">
        <f t="shared" si="1"/>
        <v>8122 18 25555 02 0000 150</v>
      </c>
      <c r="B88" s="13">
        <v>812</v>
      </c>
      <c r="C88" s="13" t="s">
        <v>139</v>
      </c>
      <c r="D88" s="16">
        <v>38678.879999999997</v>
      </c>
      <c r="F88" s="21">
        <v>821</v>
      </c>
      <c r="G88" s="21" t="s">
        <v>123</v>
      </c>
      <c r="H88" s="24">
        <v>2147424400</v>
      </c>
      <c r="I88" s="19">
        <f>IFERROR(VLOOKUP(F88&amp;G88,#REF!,8,FALSE),0)</f>
        <v>0</v>
      </c>
      <c r="J88" s="19">
        <f>IFERROR(VLOOKUP(F88&amp;G88,#REF!,14,FALSE),0)</f>
        <v>0</v>
      </c>
      <c r="K88" s="19">
        <f>IFERROR(VLOOKUP(F88&amp;G88,#REF!,19,FALSE),0)</f>
        <v>0</v>
      </c>
    </row>
    <row r="89" spans="1:11" x14ac:dyDescent="0.2">
      <c r="A89" s="12" t="str">
        <f t="shared" si="1"/>
        <v>8142 18 02010 02 0000 180</v>
      </c>
      <c r="B89" s="13">
        <v>814</v>
      </c>
      <c r="C89" s="13" t="s">
        <v>135</v>
      </c>
      <c r="D89" s="16">
        <v>2385</v>
      </c>
      <c r="F89" s="21">
        <v>821</v>
      </c>
      <c r="G89" s="21" t="s">
        <v>124</v>
      </c>
      <c r="H89" s="24">
        <v>47341400</v>
      </c>
      <c r="I89" s="19">
        <f>IFERROR(VLOOKUP(F89&amp;G89,#REF!,8,FALSE),0)</f>
        <v>0</v>
      </c>
      <c r="J89" s="19">
        <f>IFERROR(VLOOKUP(F89&amp;G89,#REF!,14,FALSE),0)</f>
        <v>0</v>
      </c>
      <c r="K89" s="19">
        <f>IFERROR(VLOOKUP(F89&amp;G89,#REF!,19,FALSE),0)</f>
        <v>0</v>
      </c>
    </row>
    <row r="90" spans="1:11" x14ac:dyDescent="0.2">
      <c r="A90" s="12" t="str">
        <f t="shared" si="1"/>
        <v>8152 18 60010 02 0000 150</v>
      </c>
      <c r="B90" s="13">
        <v>815</v>
      </c>
      <c r="C90" s="13" t="s">
        <v>137</v>
      </c>
      <c r="D90" s="16">
        <v>6078</v>
      </c>
      <c r="F90" s="21">
        <v>821</v>
      </c>
      <c r="G90" s="21" t="s">
        <v>125</v>
      </c>
      <c r="H90" s="24">
        <v>81383300</v>
      </c>
      <c r="I90" s="19">
        <f>IFERROR(VLOOKUP(F90&amp;G90,#REF!,8,FALSE),0)</f>
        <v>0</v>
      </c>
      <c r="J90" s="19">
        <f>IFERROR(VLOOKUP(F90&amp;G90,#REF!,14,FALSE),0)</f>
        <v>0</v>
      </c>
      <c r="K90" s="19">
        <f>IFERROR(VLOOKUP(F90&amp;G90,#REF!,19,FALSE),0)</f>
        <v>0</v>
      </c>
    </row>
    <row r="91" spans="1:11" x14ac:dyDescent="0.2">
      <c r="A91" s="12" t="str">
        <f t="shared" si="1"/>
        <v>8162 18 02010 02 0000 180</v>
      </c>
      <c r="B91" s="13">
        <v>816</v>
      </c>
      <c r="C91" s="13" t="s">
        <v>135</v>
      </c>
      <c r="D91" s="16">
        <v>18087</v>
      </c>
      <c r="F91" s="21">
        <v>821</v>
      </c>
      <c r="G91" s="21" t="s">
        <v>78</v>
      </c>
      <c r="H91" s="24">
        <v>128800</v>
      </c>
      <c r="I91" s="19">
        <f>IFERROR(VLOOKUP(F91&amp;G91,#REF!,8,FALSE),0)</f>
        <v>0</v>
      </c>
      <c r="J91" s="19">
        <f>IFERROR(VLOOKUP(F91&amp;G91,#REF!,14,FALSE),0)</f>
        <v>0</v>
      </c>
      <c r="K91" s="19">
        <f>IFERROR(VLOOKUP(F91&amp;G91,#REF!,19,FALSE),0)</f>
        <v>0</v>
      </c>
    </row>
    <row r="92" spans="1:11" x14ac:dyDescent="0.2">
      <c r="A92" s="12" t="str">
        <f t="shared" si="1"/>
        <v>8162 18 60010 02 0000 150</v>
      </c>
      <c r="B92" s="13">
        <v>816</v>
      </c>
      <c r="C92" s="13" t="s">
        <v>137</v>
      </c>
      <c r="D92" s="16">
        <v>247.5</v>
      </c>
      <c r="F92" s="21">
        <v>821</v>
      </c>
      <c r="G92" s="21" t="s">
        <v>79</v>
      </c>
      <c r="H92" s="24">
        <v>717483600</v>
      </c>
      <c r="I92" s="19">
        <f>IFERROR(VLOOKUP(F92&amp;G92,#REF!,8,FALSE),0)</f>
        <v>0</v>
      </c>
      <c r="J92" s="19">
        <f>IFERROR(VLOOKUP(F92&amp;G92,#REF!,14,FALSE),0)</f>
        <v>0</v>
      </c>
      <c r="K92" s="19">
        <f>IFERROR(VLOOKUP(F92&amp;G92,#REF!,19,FALSE),0)</f>
        <v>0</v>
      </c>
    </row>
    <row r="93" spans="1:11" x14ac:dyDescent="0.2">
      <c r="A93" s="12" t="str">
        <f t="shared" si="1"/>
        <v>8172 18 02030 02 0000 180</v>
      </c>
      <c r="B93" s="13">
        <v>817</v>
      </c>
      <c r="C93" s="13" t="s">
        <v>138</v>
      </c>
      <c r="D93" s="16">
        <v>300000</v>
      </c>
      <c r="F93" s="21">
        <v>821</v>
      </c>
      <c r="G93" s="21" t="s">
        <v>80</v>
      </c>
      <c r="H93" s="24">
        <v>7354600</v>
      </c>
      <c r="I93" s="19">
        <f>IFERROR(VLOOKUP(F93&amp;G93,#REF!,8,FALSE),0)</f>
        <v>0</v>
      </c>
      <c r="J93" s="19">
        <f>IFERROR(VLOOKUP(F93&amp;G93,#REF!,14,FALSE),0)</f>
        <v>0</v>
      </c>
      <c r="K93" s="19">
        <f>IFERROR(VLOOKUP(F93&amp;G93,#REF!,19,FALSE),0)</f>
        <v>0</v>
      </c>
    </row>
    <row r="94" spans="1:11" x14ac:dyDescent="0.2">
      <c r="A94" s="12" t="str">
        <f t="shared" si="1"/>
        <v>8192 18 60010 02 0000 150</v>
      </c>
      <c r="B94" s="13">
        <v>819</v>
      </c>
      <c r="C94" s="13" t="s">
        <v>137</v>
      </c>
      <c r="D94" s="16">
        <v>44377.979999999996</v>
      </c>
      <c r="F94" s="21">
        <v>821</v>
      </c>
      <c r="G94" s="21" t="s">
        <v>126</v>
      </c>
      <c r="H94" s="24">
        <v>6166400</v>
      </c>
      <c r="I94" s="19">
        <f>IFERROR(VLOOKUP(F94&amp;G94,#REF!,8,FALSE),0)</f>
        <v>0</v>
      </c>
      <c r="J94" s="19">
        <f>IFERROR(VLOOKUP(F94&amp;G94,#REF!,14,FALSE),0)</f>
        <v>0</v>
      </c>
      <c r="K94" s="19">
        <f>IFERROR(VLOOKUP(F94&amp;G94,#REF!,19,FALSE),0)</f>
        <v>0</v>
      </c>
    </row>
    <row r="95" spans="1:11" x14ac:dyDescent="0.2">
      <c r="A95" s="12" t="str">
        <f t="shared" si="1"/>
        <v>8192 18 45420 02 0000 150</v>
      </c>
      <c r="B95" s="13">
        <v>819</v>
      </c>
      <c r="C95" s="14" t="s">
        <v>140</v>
      </c>
      <c r="D95" s="16">
        <v>140456</v>
      </c>
      <c r="F95" s="21">
        <v>821</v>
      </c>
      <c r="G95" s="21" t="s">
        <v>81</v>
      </c>
      <c r="H95" s="24">
        <v>215500</v>
      </c>
      <c r="I95" s="19">
        <f>IFERROR(VLOOKUP(F95&amp;G95,#REF!,8,FALSE),0)</f>
        <v>0</v>
      </c>
      <c r="J95" s="19">
        <f>IFERROR(VLOOKUP(F95&amp;G95,#REF!,14,FALSE),0)</f>
        <v>0</v>
      </c>
      <c r="K95" s="19">
        <f>IFERROR(VLOOKUP(F95&amp;G95,#REF!,19,FALSE),0)</f>
        <v>0</v>
      </c>
    </row>
    <row r="96" spans="1:11" x14ac:dyDescent="0.2">
      <c r="A96" s="12" t="str">
        <f t="shared" si="1"/>
        <v>8212 18 02010 02 0000 180</v>
      </c>
      <c r="B96" s="13">
        <v>821</v>
      </c>
      <c r="C96" s="14" t="s">
        <v>135</v>
      </c>
      <c r="D96" s="16">
        <v>1110731</v>
      </c>
      <c r="F96" s="21">
        <v>821</v>
      </c>
      <c r="G96" s="21" t="s">
        <v>82</v>
      </c>
      <c r="H96" s="24">
        <v>448783100</v>
      </c>
      <c r="I96" s="19">
        <f>IFERROR(VLOOKUP(F96&amp;G96,#REF!,8,FALSE),0)</f>
        <v>0</v>
      </c>
      <c r="J96" s="19">
        <f>IFERROR(VLOOKUP(F96&amp;G96,#REF!,14,FALSE),0)</f>
        <v>0</v>
      </c>
      <c r="K96" s="19">
        <f>IFERROR(VLOOKUP(F96&amp;G96,#REF!,19,FALSE),0)</f>
        <v>0</v>
      </c>
    </row>
    <row r="97" spans="1:11" x14ac:dyDescent="0.2">
      <c r="A97" s="12" t="str">
        <f t="shared" si="1"/>
        <v>8212 18 60010 02 0000 150</v>
      </c>
      <c r="B97" s="13">
        <v>821</v>
      </c>
      <c r="C97" s="14" t="s">
        <v>137</v>
      </c>
      <c r="D97" s="16">
        <v>16692.560000000001</v>
      </c>
      <c r="F97" s="21">
        <v>821</v>
      </c>
      <c r="G97" s="21" t="s">
        <v>129</v>
      </c>
      <c r="H97" s="24">
        <v>141199789.66</v>
      </c>
      <c r="I97" s="19">
        <f>IFERROR(VLOOKUP(F97&amp;G97,#REF!,8,FALSE),0)</f>
        <v>0</v>
      </c>
      <c r="J97" s="19">
        <f>IFERROR(VLOOKUP(F97&amp;G97,#REF!,14,FALSE),0)</f>
        <v>0</v>
      </c>
      <c r="K97" s="19">
        <f>IFERROR(VLOOKUP(F97&amp;G97,#REF!,19,FALSE),0)</f>
        <v>0</v>
      </c>
    </row>
    <row r="98" spans="1:11" x14ac:dyDescent="0.2">
      <c r="A98" s="12" t="str">
        <f t="shared" si="1"/>
        <v>8212 18 60010 02 0000 150</v>
      </c>
      <c r="B98" s="13">
        <v>821</v>
      </c>
      <c r="C98" s="13" t="s">
        <v>137</v>
      </c>
      <c r="D98" s="16">
        <v>303579.03999999998</v>
      </c>
      <c r="F98" s="21">
        <v>821</v>
      </c>
      <c r="G98" s="21" t="s">
        <v>135</v>
      </c>
      <c r="H98" s="24">
        <v>1110731</v>
      </c>
      <c r="I98" s="19">
        <f>IFERROR(VLOOKUP(F98&amp;G98,#REF!,8,FALSE),0)</f>
        <v>0</v>
      </c>
      <c r="J98" s="19">
        <f>IFERROR(VLOOKUP(F98&amp;G98,#REF!,14,FALSE),0)</f>
        <v>0</v>
      </c>
      <c r="K98" s="19">
        <f>IFERROR(VLOOKUP(F98&amp;G98,#REF!,19,FALSE),0)</f>
        <v>0</v>
      </c>
    </row>
    <row r="99" spans="1:11" x14ac:dyDescent="0.2">
      <c r="A99" s="12" t="str">
        <f t="shared" si="1"/>
        <v>8212 18 25027 02 0000 150</v>
      </c>
      <c r="B99" s="13">
        <v>821</v>
      </c>
      <c r="C99" s="14" t="s">
        <v>141</v>
      </c>
      <c r="D99" s="16">
        <v>695332.38</v>
      </c>
      <c r="F99" s="21">
        <v>821</v>
      </c>
      <c r="G99" s="21" t="s">
        <v>137</v>
      </c>
      <c r="H99" s="24">
        <v>320271.59999999998</v>
      </c>
      <c r="I99" s="19">
        <f>IFERROR(VLOOKUP(F99&amp;G99,#REF!,8,FALSE),0)</f>
        <v>0</v>
      </c>
      <c r="J99" s="19">
        <f>IFERROR(VLOOKUP(F99&amp;G99,#REF!,14,FALSE),0)</f>
        <v>0</v>
      </c>
      <c r="K99" s="19">
        <f>IFERROR(VLOOKUP(F99&amp;G99,#REF!,19,FALSE),0)</f>
        <v>0</v>
      </c>
    </row>
    <row r="100" spans="1:11" x14ac:dyDescent="0.2">
      <c r="A100" s="12" t="str">
        <f t="shared" si="1"/>
        <v>8252 18 02020 02 0000 180</v>
      </c>
      <c r="B100" s="13">
        <v>825</v>
      </c>
      <c r="C100" s="13" t="s">
        <v>136</v>
      </c>
      <c r="D100" s="16">
        <v>121289.9</v>
      </c>
      <c r="F100" s="21">
        <v>821</v>
      </c>
      <c r="G100" s="21" t="s">
        <v>141</v>
      </c>
      <c r="H100" s="24">
        <v>695332.38</v>
      </c>
      <c r="I100" s="19">
        <f>IFERROR(VLOOKUP(F100&amp;G100,#REF!,8,FALSE),0)</f>
        <v>0</v>
      </c>
      <c r="J100" s="19">
        <f>IFERROR(VLOOKUP(F100&amp;G100,#REF!,14,FALSE),0)</f>
        <v>0</v>
      </c>
      <c r="K100" s="19">
        <f>IFERROR(VLOOKUP(F100&amp;G100,#REF!,19,FALSE),0)</f>
        <v>0</v>
      </c>
    </row>
    <row r="101" spans="1:11" x14ac:dyDescent="0.2">
      <c r="A101" s="12" t="str">
        <f t="shared" si="1"/>
        <v>8252 18 02030 02 0000 180</v>
      </c>
      <c r="B101" s="13">
        <v>825</v>
      </c>
      <c r="C101" s="13" t="s">
        <v>138</v>
      </c>
      <c r="D101" s="16">
        <v>9000</v>
      </c>
      <c r="F101" s="21">
        <v>821</v>
      </c>
      <c r="G101" s="21" t="s">
        <v>163</v>
      </c>
      <c r="H101" s="24">
        <v>-695332.38</v>
      </c>
      <c r="I101" s="19">
        <f>IFERROR(VLOOKUP(F101&amp;G101,#REF!,8,FALSE),0)</f>
        <v>0</v>
      </c>
      <c r="J101" s="19">
        <f>IFERROR(VLOOKUP(F101&amp;G101,#REF!,14,FALSE),0)</f>
        <v>0</v>
      </c>
      <c r="K101" s="19">
        <f>IFERROR(VLOOKUP(F101&amp;G101,#REF!,19,FALSE),0)</f>
        <v>0</v>
      </c>
    </row>
    <row r="102" spans="1:11" x14ac:dyDescent="0.2">
      <c r="A102" s="12" t="str">
        <f t="shared" si="1"/>
        <v>8362 18 02010 02 0000 180</v>
      </c>
      <c r="B102" s="13">
        <v>836</v>
      </c>
      <c r="C102" s="13" t="s">
        <v>135</v>
      </c>
      <c r="D102" s="16">
        <v>7872.4</v>
      </c>
      <c r="F102" s="21">
        <v>821</v>
      </c>
      <c r="G102" s="21" t="s">
        <v>164</v>
      </c>
      <c r="H102" s="24">
        <v>-62946.1</v>
      </c>
      <c r="I102" s="19">
        <f>IFERROR(VLOOKUP(F102&amp;G102,#REF!,8,FALSE),0)</f>
        <v>0</v>
      </c>
      <c r="J102" s="19">
        <f>IFERROR(VLOOKUP(F102&amp;G102,#REF!,14,FALSE),0)</f>
        <v>0</v>
      </c>
      <c r="K102" s="19">
        <f>IFERROR(VLOOKUP(F102&amp;G102,#REF!,19,FALSE),0)</f>
        <v>0</v>
      </c>
    </row>
    <row r="103" spans="1:11" x14ac:dyDescent="0.2">
      <c r="A103" s="12" t="str">
        <f t="shared" si="1"/>
        <v>8372 18 60010 02 0000 150</v>
      </c>
      <c r="B103" s="13">
        <v>837</v>
      </c>
      <c r="C103" s="13" t="s">
        <v>137</v>
      </c>
      <c r="D103" s="16">
        <v>3898395</v>
      </c>
      <c r="F103" s="21">
        <v>821</v>
      </c>
      <c r="G103" s="21" t="s">
        <v>165</v>
      </c>
      <c r="H103" s="24">
        <v>-5488.75</v>
      </c>
      <c r="I103" s="19">
        <f>IFERROR(VLOOKUP(F103&amp;G103,#REF!,8,FALSE),0)</f>
        <v>0</v>
      </c>
      <c r="J103" s="19">
        <f>IFERROR(VLOOKUP(F103&amp;G103,#REF!,14,FALSE),0)</f>
        <v>0</v>
      </c>
      <c r="K103" s="19">
        <f>IFERROR(VLOOKUP(F103&amp;G103,#REF!,19,FALSE),0)</f>
        <v>0</v>
      </c>
    </row>
    <row r="104" spans="1:11" x14ac:dyDescent="0.2">
      <c r="A104" s="12" t="str">
        <f t="shared" si="1"/>
        <v>8402 18 60010 02 0000 150</v>
      </c>
      <c r="B104" s="13">
        <v>840</v>
      </c>
      <c r="C104" s="13" t="s">
        <v>137</v>
      </c>
      <c r="D104" s="16">
        <v>53978.59</v>
      </c>
      <c r="F104" s="21">
        <v>821</v>
      </c>
      <c r="G104" s="21" t="s">
        <v>166</v>
      </c>
      <c r="H104" s="24">
        <v>-16775.189999999999</v>
      </c>
      <c r="I104" s="19">
        <f>IFERROR(VLOOKUP(F104&amp;G104,#REF!,8,FALSE),0)</f>
        <v>0</v>
      </c>
      <c r="J104" s="19">
        <f>IFERROR(VLOOKUP(F104&amp;G104,#REF!,14,FALSE),0)</f>
        <v>0</v>
      </c>
      <c r="K104" s="19">
        <f>IFERROR(VLOOKUP(F104&amp;G104,#REF!,19,FALSE),0)</f>
        <v>0</v>
      </c>
    </row>
    <row r="105" spans="1:11" x14ac:dyDescent="0.2">
      <c r="A105" s="12" t="str">
        <f t="shared" si="1"/>
        <v>8402 18 25064 02 0000 150</v>
      </c>
      <c r="B105" s="13">
        <v>840</v>
      </c>
      <c r="C105" s="13" t="s">
        <v>142</v>
      </c>
      <c r="D105" s="16">
        <v>1268250</v>
      </c>
      <c r="F105" s="21">
        <v>821</v>
      </c>
      <c r="G105" s="21" t="s">
        <v>167</v>
      </c>
      <c r="H105" s="24">
        <v>-10285683.98</v>
      </c>
      <c r="I105" s="19">
        <f>IFERROR(VLOOKUP(F105&amp;G105,#REF!,8,FALSE),0)</f>
        <v>0</v>
      </c>
      <c r="J105" s="19">
        <f>IFERROR(VLOOKUP(F105&amp;G105,#REF!,14,FALSE),0)</f>
        <v>0</v>
      </c>
      <c r="K105" s="19">
        <f>IFERROR(VLOOKUP(F105&amp;G105,#REF!,19,FALSE),0)</f>
        <v>0</v>
      </c>
    </row>
    <row r="106" spans="1:11" x14ac:dyDescent="0.2">
      <c r="A106" s="12" t="str">
        <f t="shared" si="1"/>
        <v>8402 18 60010 02 0000 150</v>
      </c>
      <c r="B106" s="13">
        <v>840</v>
      </c>
      <c r="C106" s="13" t="s">
        <v>137</v>
      </c>
      <c r="D106" s="16">
        <v>156750</v>
      </c>
      <c r="F106" s="21">
        <v>821</v>
      </c>
      <c r="G106" s="21" t="s">
        <v>168</v>
      </c>
      <c r="H106" s="24">
        <v>-1479.41</v>
      </c>
      <c r="I106" s="19">
        <f>IFERROR(VLOOKUP(F106&amp;G106,#REF!,8,FALSE),0)</f>
        <v>0</v>
      </c>
      <c r="J106" s="19">
        <f>IFERROR(VLOOKUP(F106&amp;G106,#REF!,14,FALSE),0)</f>
        <v>0</v>
      </c>
      <c r="K106" s="19">
        <f>IFERROR(VLOOKUP(F106&amp;G106,#REF!,19,FALSE),0)</f>
        <v>0</v>
      </c>
    </row>
    <row r="107" spans="1:11" x14ac:dyDescent="0.2">
      <c r="A107" s="12" t="str">
        <f t="shared" si="1"/>
        <v>8422 18 60010 02 0000 150</v>
      </c>
      <c r="B107" s="13">
        <v>842</v>
      </c>
      <c r="C107" s="13" t="s">
        <v>137</v>
      </c>
      <c r="D107" s="16">
        <v>200</v>
      </c>
      <c r="F107" s="21">
        <v>821</v>
      </c>
      <c r="G107" s="21" t="s">
        <v>169</v>
      </c>
      <c r="H107" s="24">
        <v>-1393.43</v>
      </c>
      <c r="I107" s="19">
        <f>IFERROR(VLOOKUP(F107&amp;G107,#REF!,8,FALSE),0)</f>
        <v>0</v>
      </c>
      <c r="J107" s="19">
        <f>IFERROR(VLOOKUP(F107&amp;G107,#REF!,14,FALSE),0)</f>
        <v>0</v>
      </c>
      <c r="K107" s="19">
        <f>IFERROR(VLOOKUP(F107&amp;G107,#REF!,19,FALSE),0)</f>
        <v>0</v>
      </c>
    </row>
    <row r="108" spans="1:11" x14ac:dyDescent="0.2">
      <c r="A108" s="12" t="str">
        <f t="shared" si="1"/>
        <v>8422 18 35118 02 0000 150</v>
      </c>
      <c r="B108" s="13">
        <v>842</v>
      </c>
      <c r="C108" s="14" t="s">
        <v>143</v>
      </c>
      <c r="D108" s="17">
        <v>3549.22</v>
      </c>
      <c r="F108" s="21">
        <v>821</v>
      </c>
      <c r="G108" s="21" t="s">
        <v>170</v>
      </c>
      <c r="H108" s="24">
        <v>-1140831.3400000001</v>
      </c>
      <c r="I108" s="19">
        <f>IFERROR(VLOOKUP(F108&amp;G108,#REF!,8,FALSE),0)</f>
        <v>0</v>
      </c>
      <c r="J108" s="19">
        <f>IFERROR(VLOOKUP(F108&amp;G108,#REF!,14,FALSE),0)</f>
        <v>0</v>
      </c>
      <c r="K108" s="19">
        <f>IFERROR(VLOOKUP(F108&amp;G108,#REF!,19,FALSE),0)</f>
        <v>0</v>
      </c>
    </row>
    <row r="109" spans="1:11" x14ac:dyDescent="0.2">
      <c r="A109" s="12" t="str">
        <f t="shared" si="1"/>
        <v>8422 18 35118 02 0000 150</v>
      </c>
      <c r="B109" s="13">
        <v>842</v>
      </c>
      <c r="C109" s="14" t="s">
        <v>143</v>
      </c>
      <c r="D109" s="16">
        <v>6596.29</v>
      </c>
      <c r="F109" s="21">
        <v>821</v>
      </c>
      <c r="G109" s="21" t="s">
        <v>171</v>
      </c>
      <c r="H109" s="24">
        <v>-11473.52</v>
      </c>
      <c r="I109" s="19">
        <f>IFERROR(VLOOKUP(F109&amp;G109,#REF!,8,FALSE),0)</f>
        <v>0</v>
      </c>
      <c r="J109" s="19">
        <f>IFERROR(VLOOKUP(F109&amp;G109,#REF!,14,FALSE),0)</f>
        <v>0</v>
      </c>
      <c r="K109" s="19">
        <f>IFERROR(VLOOKUP(F109&amp;G109,#REF!,19,FALSE),0)</f>
        <v>0</v>
      </c>
    </row>
    <row r="110" spans="1:11" x14ac:dyDescent="0.2">
      <c r="A110" s="12" t="str">
        <f t="shared" si="1"/>
        <v>8082 19 25016 02 0000 150</v>
      </c>
      <c r="B110" s="13">
        <v>808</v>
      </c>
      <c r="C110" s="13" t="s">
        <v>144</v>
      </c>
      <c r="D110" s="17">
        <v>-58922.61</v>
      </c>
      <c r="F110" s="21">
        <v>821</v>
      </c>
      <c r="G110" s="21" t="s">
        <v>172</v>
      </c>
      <c r="H110" s="24">
        <v>-9569.4599999999991</v>
      </c>
      <c r="I110" s="19">
        <f>IFERROR(VLOOKUP(F110&amp;G110,#REF!,8,FALSE),0)</f>
        <v>0</v>
      </c>
      <c r="J110" s="19">
        <f>IFERROR(VLOOKUP(F110&amp;G110,#REF!,14,FALSE),0)</f>
        <v>0</v>
      </c>
      <c r="K110" s="19">
        <f>IFERROR(VLOOKUP(F110&amp;G110,#REF!,19,FALSE),0)</f>
        <v>0</v>
      </c>
    </row>
    <row r="111" spans="1:11" x14ac:dyDescent="0.2">
      <c r="A111" s="12" t="str">
        <f t="shared" si="1"/>
        <v>8122 19 25555 02 0000 150</v>
      </c>
      <c r="B111" s="13">
        <v>812</v>
      </c>
      <c r="C111" s="13" t="s">
        <v>145</v>
      </c>
      <c r="D111" s="17">
        <v>-34424.199999999997</v>
      </c>
      <c r="F111" s="21">
        <v>821</v>
      </c>
      <c r="G111" s="21" t="s">
        <v>173</v>
      </c>
      <c r="H111" s="24">
        <v>-178486.94999999998</v>
      </c>
      <c r="I111" s="19">
        <f>IFERROR(VLOOKUP(F111&amp;G111,#REF!,8,FALSE),0)</f>
        <v>0</v>
      </c>
      <c r="J111" s="19">
        <f>IFERROR(VLOOKUP(F111&amp;G111,#REF!,14,FALSE),0)</f>
        <v>0</v>
      </c>
      <c r="K111" s="19">
        <f>IFERROR(VLOOKUP(F111&amp;G111,#REF!,19,FALSE),0)</f>
        <v>0</v>
      </c>
    </row>
    <row r="112" spans="1:11" x14ac:dyDescent="0.2">
      <c r="A112" s="12" t="str">
        <f t="shared" si="1"/>
        <v>8142 19 51360 02 0000 150</v>
      </c>
      <c r="B112" s="13">
        <v>814</v>
      </c>
      <c r="C112" s="13" t="s">
        <v>146</v>
      </c>
      <c r="D112" s="17">
        <v>-1935175.18</v>
      </c>
      <c r="F112" s="21">
        <v>821</v>
      </c>
      <c r="G112" s="21" t="s">
        <v>174</v>
      </c>
      <c r="H112" s="24">
        <v>-1110731</v>
      </c>
      <c r="I112" s="19">
        <f>IFERROR(VLOOKUP(F112&amp;G112,#REF!,8,FALSE),0)</f>
        <v>0</v>
      </c>
      <c r="J112" s="19">
        <f>IFERROR(VLOOKUP(F112&amp;G112,#REF!,14,FALSE),0)</f>
        <v>0</v>
      </c>
      <c r="K112" s="19">
        <f>IFERROR(VLOOKUP(F112&amp;G112,#REF!,19,FALSE),0)</f>
        <v>0</v>
      </c>
    </row>
    <row r="113" spans="1:11" x14ac:dyDescent="0.2">
      <c r="A113" s="12" t="str">
        <f t="shared" si="1"/>
        <v>8172 19 25053 02 0000 150</v>
      </c>
      <c r="B113" s="13">
        <v>817</v>
      </c>
      <c r="C113" s="13" t="s">
        <v>147</v>
      </c>
      <c r="D113" s="17">
        <v>-316897.07</v>
      </c>
      <c r="F113" s="21">
        <v>825</v>
      </c>
      <c r="G113" s="21" t="s">
        <v>98</v>
      </c>
      <c r="H113" s="24">
        <v>19185800</v>
      </c>
      <c r="I113" s="19">
        <f>IFERROR(VLOOKUP(F113&amp;G113,#REF!,8,FALSE),0)</f>
        <v>0</v>
      </c>
      <c r="J113" s="19">
        <f>IFERROR(VLOOKUP(F113&amp;G113,#REF!,14,FALSE),0)</f>
        <v>0</v>
      </c>
      <c r="K113" s="19">
        <f>IFERROR(VLOOKUP(F113&amp;G113,#REF!,19,FALSE),0)</f>
        <v>0</v>
      </c>
    </row>
    <row r="114" spans="1:11" x14ac:dyDescent="0.2">
      <c r="A114" s="12" t="str">
        <f t="shared" si="1"/>
        <v>8172 19 25018 02 0000 150</v>
      </c>
      <c r="B114" s="13">
        <v>817</v>
      </c>
      <c r="C114" s="13" t="s">
        <v>148</v>
      </c>
      <c r="D114" s="17">
        <v>-188599.83000000002</v>
      </c>
      <c r="F114" s="21">
        <v>825</v>
      </c>
      <c r="G114" s="21" t="s">
        <v>8</v>
      </c>
      <c r="H114" s="24">
        <v>1979400</v>
      </c>
      <c r="I114" s="19">
        <f>IFERROR(VLOOKUP(F114&amp;G114,#REF!,8,FALSE),0)</f>
        <v>0</v>
      </c>
      <c r="J114" s="19">
        <f>IFERROR(VLOOKUP(F114&amp;G114,#REF!,14,FALSE),0)</f>
        <v>0</v>
      </c>
      <c r="K114" s="19">
        <f>IFERROR(VLOOKUP(F114&amp;G114,#REF!,19,FALSE),0)</f>
        <v>0</v>
      </c>
    </row>
    <row r="115" spans="1:11" x14ac:dyDescent="0.2">
      <c r="A115" s="12" t="str">
        <f t="shared" si="1"/>
        <v>8172 19 25031 02 0000 150</v>
      </c>
      <c r="B115" s="13">
        <v>817</v>
      </c>
      <c r="C115" s="13" t="s">
        <v>149</v>
      </c>
      <c r="D115" s="17">
        <v>-20000</v>
      </c>
      <c r="F115" s="21">
        <v>825</v>
      </c>
      <c r="G115" s="21" t="s">
        <v>101</v>
      </c>
      <c r="H115" s="24">
        <v>14079000</v>
      </c>
      <c r="I115" s="19">
        <f>IFERROR(VLOOKUP(F115&amp;G115,#REF!,8,FALSE),0)</f>
        <v>0</v>
      </c>
      <c r="J115" s="19">
        <f>IFERROR(VLOOKUP(F115&amp;G115,#REF!,14,FALSE),0)</f>
        <v>0</v>
      </c>
      <c r="K115" s="19">
        <f>IFERROR(VLOOKUP(F115&amp;G115,#REF!,19,FALSE),0)</f>
        <v>0</v>
      </c>
    </row>
    <row r="116" spans="1:11" x14ac:dyDescent="0.2">
      <c r="A116" s="12" t="str">
        <f t="shared" si="1"/>
        <v>8172 19 25035 02 0000 150</v>
      </c>
      <c r="B116" s="13">
        <v>817</v>
      </c>
      <c r="C116" s="13" t="s">
        <v>150</v>
      </c>
      <c r="D116" s="17">
        <v>-220.81</v>
      </c>
      <c r="F116" s="21">
        <v>825</v>
      </c>
      <c r="G116" s="21" t="s">
        <v>136</v>
      </c>
      <c r="H116" s="24">
        <v>121289.9</v>
      </c>
      <c r="I116" s="19">
        <f>IFERROR(VLOOKUP(F116&amp;G116,#REF!,8,FALSE),0)</f>
        <v>0</v>
      </c>
      <c r="J116" s="19">
        <f>IFERROR(VLOOKUP(F116&amp;G116,#REF!,14,FALSE),0)</f>
        <v>0</v>
      </c>
      <c r="K116" s="19">
        <f>IFERROR(VLOOKUP(F116&amp;G116,#REF!,19,FALSE),0)</f>
        <v>0</v>
      </c>
    </row>
    <row r="117" spans="1:11" x14ac:dyDescent="0.2">
      <c r="A117" s="12" t="str">
        <f t="shared" si="1"/>
        <v>8172 19 25043 02 0000 150</v>
      </c>
      <c r="B117" s="13">
        <v>817</v>
      </c>
      <c r="C117" s="13" t="s">
        <v>151</v>
      </c>
      <c r="D117" s="17">
        <v>-165770.21</v>
      </c>
      <c r="F117" s="21">
        <v>825</v>
      </c>
      <c r="G117" s="21" t="s">
        <v>138</v>
      </c>
      <c r="H117" s="24">
        <v>9000</v>
      </c>
      <c r="I117" s="19">
        <f>IFERROR(VLOOKUP(F117&amp;G117,#REF!,8,FALSE),0)</f>
        <v>0</v>
      </c>
      <c r="J117" s="19">
        <f>IFERROR(VLOOKUP(F117&amp;G117,#REF!,14,FALSE),0)</f>
        <v>0</v>
      </c>
      <c r="K117" s="19">
        <f>IFERROR(VLOOKUP(F117&amp;G117,#REF!,19,FALSE),0)</f>
        <v>0</v>
      </c>
    </row>
    <row r="118" spans="1:11" x14ac:dyDescent="0.2">
      <c r="A118" s="12" t="str">
        <f t="shared" si="1"/>
        <v>8172 19 25054 02 0000 150</v>
      </c>
      <c r="B118" s="13">
        <v>817</v>
      </c>
      <c r="C118" s="13" t="s">
        <v>152</v>
      </c>
      <c r="D118" s="17">
        <v>-350415.95</v>
      </c>
      <c r="F118" s="21">
        <v>825</v>
      </c>
      <c r="G118" s="21" t="s">
        <v>159</v>
      </c>
      <c r="H118" s="24">
        <v>-188790.49</v>
      </c>
      <c r="I118" s="19">
        <f>IFERROR(VLOOKUP(F118&amp;G118,#REF!,8,FALSE),0)</f>
        <v>0</v>
      </c>
      <c r="J118" s="19">
        <f>IFERROR(VLOOKUP(F118&amp;G118,#REF!,14,FALSE),0)</f>
        <v>0</v>
      </c>
      <c r="K118" s="19">
        <f>IFERROR(VLOOKUP(F118&amp;G118,#REF!,19,FALSE),0)</f>
        <v>0</v>
      </c>
    </row>
    <row r="119" spans="1:11" x14ac:dyDescent="0.2">
      <c r="A119" s="12" t="str">
        <f t="shared" si="1"/>
        <v>8172 19 25055 02 0000 150</v>
      </c>
      <c r="B119" s="13">
        <v>817</v>
      </c>
      <c r="C119" s="13" t="s">
        <v>153</v>
      </c>
      <c r="D119" s="17">
        <v>-1960.6</v>
      </c>
      <c r="F119" s="21">
        <v>832</v>
      </c>
      <c r="G119" s="21" t="s">
        <v>10</v>
      </c>
      <c r="H119" s="24">
        <v>4377100</v>
      </c>
      <c r="I119" s="19">
        <f>IFERROR(VLOOKUP(F119&amp;G119,#REF!,8,FALSE),0)</f>
        <v>0</v>
      </c>
      <c r="J119" s="19">
        <f>IFERROR(VLOOKUP(F119&amp;G119,#REF!,14,FALSE),0)</f>
        <v>0</v>
      </c>
      <c r="K119" s="19">
        <f>IFERROR(VLOOKUP(F119&amp;G119,#REF!,19,FALSE),0)</f>
        <v>0</v>
      </c>
    </row>
    <row r="120" spans="1:11" x14ac:dyDescent="0.2">
      <c r="A120" s="12" t="str">
        <f t="shared" si="1"/>
        <v>8172 19 25442 02 0000 150</v>
      </c>
      <c r="B120" s="13">
        <v>817</v>
      </c>
      <c r="C120" s="13" t="s">
        <v>154</v>
      </c>
      <c r="D120" s="17">
        <v>-324836.61</v>
      </c>
      <c r="F120" s="21">
        <v>832</v>
      </c>
      <c r="G120" s="21" t="s">
        <v>127</v>
      </c>
      <c r="H120" s="24">
        <v>252331300</v>
      </c>
      <c r="I120" s="19">
        <f>IFERROR(VLOOKUP(F120&amp;G120,#REF!,8,FALSE),0)</f>
        <v>0</v>
      </c>
      <c r="J120" s="19">
        <f>IFERROR(VLOOKUP(F120&amp;G120,#REF!,14,FALSE),0)</f>
        <v>0</v>
      </c>
      <c r="K120" s="19">
        <f>IFERROR(VLOOKUP(F120&amp;G120,#REF!,19,FALSE),0)</f>
        <v>0</v>
      </c>
    </row>
    <row r="121" spans="1:11" x14ac:dyDescent="0.2">
      <c r="A121" s="12" t="str">
        <f t="shared" si="1"/>
        <v>8172 19 25446 02 0000 150</v>
      </c>
      <c r="B121" s="13">
        <v>817</v>
      </c>
      <c r="C121" s="13" t="s">
        <v>155</v>
      </c>
      <c r="D121" s="17">
        <v>-891503</v>
      </c>
      <c r="F121" s="21">
        <v>832</v>
      </c>
      <c r="G121" s="21" t="s">
        <v>175</v>
      </c>
      <c r="H121" s="24">
        <v>-317700.02</v>
      </c>
      <c r="I121" s="19">
        <f>IFERROR(VLOOKUP(F121&amp;G121,#REF!,8,FALSE),0)</f>
        <v>0</v>
      </c>
      <c r="J121" s="19">
        <f>IFERROR(VLOOKUP(F121&amp;G121,#REF!,14,FALSE),0)</f>
        <v>0</v>
      </c>
      <c r="K121" s="19">
        <f>IFERROR(VLOOKUP(F121&amp;G121,#REF!,19,FALSE),0)</f>
        <v>0</v>
      </c>
    </row>
    <row r="122" spans="1:11" x14ac:dyDescent="0.2">
      <c r="A122" s="12" t="str">
        <f t="shared" si="1"/>
        <v>8172 19 25541 02 0000 150</v>
      </c>
      <c r="B122" s="13">
        <v>817</v>
      </c>
      <c r="C122" s="13" t="s">
        <v>156</v>
      </c>
      <c r="D122" s="17">
        <v>-746419.55</v>
      </c>
      <c r="F122" s="21">
        <v>832</v>
      </c>
      <c r="G122" s="21" t="s">
        <v>176</v>
      </c>
      <c r="H122" s="24">
        <v>-223082.03</v>
      </c>
      <c r="I122" s="19">
        <f>IFERROR(VLOOKUP(F122&amp;G122,#REF!,8,FALSE),0)</f>
        <v>0</v>
      </c>
      <c r="J122" s="19">
        <f>IFERROR(VLOOKUP(F122&amp;G122,#REF!,14,FALSE),0)</f>
        <v>0</v>
      </c>
      <c r="K122" s="19">
        <f>IFERROR(VLOOKUP(F122&amp;G122,#REF!,19,FALSE),0)</f>
        <v>0</v>
      </c>
    </row>
    <row r="123" spans="1:11" x14ac:dyDescent="0.2">
      <c r="A123" s="12" t="str">
        <f t="shared" si="1"/>
        <v>8172 19 25542 02 0000 150</v>
      </c>
      <c r="B123" s="13">
        <v>817</v>
      </c>
      <c r="C123" s="13" t="s">
        <v>157</v>
      </c>
      <c r="D123" s="17">
        <v>-749310.19</v>
      </c>
      <c r="F123" s="21">
        <v>836</v>
      </c>
      <c r="G123" s="21" t="s">
        <v>120</v>
      </c>
      <c r="H123" s="24">
        <v>312604800</v>
      </c>
      <c r="I123" s="19">
        <f>IFERROR(VLOOKUP(F123&amp;G123,#REF!,8,FALSE),0)</f>
        <v>0</v>
      </c>
      <c r="J123" s="19">
        <f>IFERROR(VLOOKUP(F123&amp;G123,#REF!,14,FALSE),0)</f>
        <v>0</v>
      </c>
      <c r="K123" s="19">
        <f>IFERROR(VLOOKUP(F123&amp;G123,#REF!,19,FALSE),0)</f>
        <v>0</v>
      </c>
    </row>
    <row r="124" spans="1:11" x14ac:dyDescent="0.2">
      <c r="A124" s="12" t="str">
        <f t="shared" si="1"/>
        <v>8172 19 25543 02 0000 150</v>
      </c>
      <c r="B124" s="13">
        <v>817</v>
      </c>
      <c r="C124" s="13" t="s">
        <v>158</v>
      </c>
      <c r="D124" s="17">
        <v>-189903.46</v>
      </c>
      <c r="F124" s="21">
        <v>836</v>
      </c>
      <c r="G124" s="21" t="s">
        <v>135</v>
      </c>
      <c r="H124" s="24">
        <v>7872.4</v>
      </c>
      <c r="I124" s="19">
        <f>IFERROR(VLOOKUP(F124&amp;G124,#REF!,8,FALSE),0)</f>
        <v>0</v>
      </c>
      <c r="J124" s="19">
        <f>IFERROR(VLOOKUP(F124&amp;G124,#REF!,14,FALSE),0)</f>
        <v>0</v>
      </c>
      <c r="K124" s="19">
        <f>IFERROR(VLOOKUP(F124&amp;G124,#REF!,19,FALSE),0)</f>
        <v>0</v>
      </c>
    </row>
    <row r="125" spans="1:11" x14ac:dyDescent="0.2">
      <c r="A125" s="12" t="str">
        <f t="shared" si="1"/>
        <v>8172 19 90000 02 0000 150</v>
      </c>
      <c r="B125" s="13">
        <v>817</v>
      </c>
      <c r="C125" s="13" t="s">
        <v>159</v>
      </c>
      <c r="D125" s="17">
        <v>-286564.93</v>
      </c>
      <c r="F125" s="21">
        <v>836</v>
      </c>
      <c r="G125" s="21" t="s">
        <v>177</v>
      </c>
      <c r="H125" s="24">
        <v>-3398.34</v>
      </c>
      <c r="I125" s="19">
        <f>IFERROR(VLOOKUP(F125&amp;G125,#REF!,8,FALSE),0)</f>
        <v>0</v>
      </c>
      <c r="J125" s="19">
        <f>IFERROR(VLOOKUP(F125&amp;G125,#REF!,14,FALSE),0)</f>
        <v>0</v>
      </c>
      <c r="K125" s="19">
        <f>IFERROR(VLOOKUP(F125&amp;G125,#REF!,19,FALSE),0)</f>
        <v>0</v>
      </c>
    </row>
    <row r="126" spans="1:11" x14ac:dyDescent="0.2">
      <c r="A126" s="12" t="str">
        <f t="shared" si="1"/>
        <v>8192 19 25495 02 0000 150</v>
      </c>
      <c r="B126" s="13">
        <v>819</v>
      </c>
      <c r="C126" s="13" t="s">
        <v>160</v>
      </c>
      <c r="D126" s="17">
        <v>-47836.31</v>
      </c>
      <c r="F126" s="21">
        <v>837</v>
      </c>
      <c r="G126" s="21" t="s">
        <v>137</v>
      </c>
      <c r="H126" s="24">
        <v>3898395</v>
      </c>
      <c r="I126" s="19">
        <f>IFERROR(VLOOKUP(F126&amp;G126,#REF!,8,FALSE),0)</f>
        <v>0</v>
      </c>
      <c r="J126" s="19">
        <f>IFERROR(VLOOKUP(F126&amp;G126,#REF!,14,FALSE),0)</f>
        <v>0</v>
      </c>
      <c r="K126" s="19">
        <f>IFERROR(VLOOKUP(F126&amp;G126,#REF!,19,FALSE),0)</f>
        <v>0</v>
      </c>
    </row>
    <row r="127" spans="1:11" x14ac:dyDescent="0.2">
      <c r="A127" s="12" t="str">
        <f t="shared" si="1"/>
        <v>8192 19 45420 02 0000 150</v>
      </c>
      <c r="B127" s="13">
        <v>819</v>
      </c>
      <c r="C127" s="14" t="s">
        <v>161</v>
      </c>
      <c r="D127" s="17">
        <v>-140456</v>
      </c>
      <c r="F127" s="21">
        <v>840</v>
      </c>
      <c r="G127" s="21" t="s">
        <v>5</v>
      </c>
      <c r="H127" s="24">
        <v>30715900</v>
      </c>
      <c r="I127" s="19">
        <f>IFERROR(VLOOKUP(F127&amp;G127,#REF!,8,FALSE),0)</f>
        <v>0</v>
      </c>
      <c r="J127" s="19">
        <f>IFERROR(VLOOKUP(F127&amp;G127,#REF!,14,FALSE),0)</f>
        <v>0</v>
      </c>
      <c r="K127" s="19">
        <f>IFERROR(VLOOKUP(F127&amp;G127,#REF!,19,FALSE),0)</f>
        <v>0</v>
      </c>
    </row>
    <row r="128" spans="1:11" x14ac:dyDescent="0.2">
      <c r="A128" s="12" t="str">
        <f t="shared" si="1"/>
        <v>8192 19 45390 02 0000 150</v>
      </c>
      <c r="B128" s="13">
        <v>819</v>
      </c>
      <c r="C128" s="13" t="s">
        <v>162</v>
      </c>
      <c r="D128" s="17">
        <v>-1986625.4300000002</v>
      </c>
      <c r="F128" s="21">
        <v>840</v>
      </c>
      <c r="G128" s="21" t="s">
        <v>137</v>
      </c>
      <c r="H128" s="24">
        <v>210728.59</v>
      </c>
      <c r="I128" s="19">
        <f>IFERROR(VLOOKUP(F128&amp;G128,#REF!,8,FALSE),0)</f>
        <v>0</v>
      </c>
      <c r="J128" s="19">
        <f>IFERROR(VLOOKUP(F128&amp;G128,#REF!,14,FALSE),0)</f>
        <v>0</v>
      </c>
      <c r="K128" s="19">
        <f>IFERROR(VLOOKUP(F128&amp;G128,#REF!,19,FALSE),0)</f>
        <v>0</v>
      </c>
    </row>
    <row r="129" spans="1:11" x14ac:dyDescent="0.2">
      <c r="A129" s="12" t="str">
        <f t="shared" si="1"/>
        <v>8212 19 25027 02 0000 150</v>
      </c>
      <c r="B129" s="13">
        <v>821</v>
      </c>
      <c r="C129" s="13" t="s">
        <v>163</v>
      </c>
      <c r="D129" s="17">
        <v>-695332.38</v>
      </c>
      <c r="F129" s="21">
        <v>840</v>
      </c>
      <c r="G129" s="21" t="s">
        <v>142</v>
      </c>
      <c r="H129" s="24">
        <v>1268250</v>
      </c>
      <c r="I129" s="19">
        <f>IFERROR(VLOOKUP(F129&amp;G129,#REF!,8,FALSE),0)</f>
        <v>0</v>
      </c>
      <c r="J129" s="19">
        <f>IFERROR(VLOOKUP(F129&amp;G129,#REF!,14,FALSE),0)</f>
        <v>0</v>
      </c>
      <c r="K129" s="19">
        <f>IFERROR(VLOOKUP(F129&amp;G129,#REF!,19,FALSE),0)</f>
        <v>0</v>
      </c>
    </row>
    <row r="130" spans="1:11" x14ac:dyDescent="0.2">
      <c r="A130" s="12" t="str">
        <f t="shared" si="1"/>
        <v>8212 19 25084 02 0000 150</v>
      </c>
      <c r="B130" s="13">
        <v>821</v>
      </c>
      <c r="C130" s="13" t="s">
        <v>164</v>
      </c>
      <c r="D130" s="17">
        <v>-62946.1</v>
      </c>
      <c r="F130" s="21">
        <v>840</v>
      </c>
      <c r="G130" s="21" t="s">
        <v>178</v>
      </c>
      <c r="H130" s="24">
        <v>-15943567.280000001</v>
      </c>
      <c r="I130" s="19">
        <f>IFERROR(VLOOKUP(F130&amp;G130,#REF!,8,FALSE),0)</f>
        <v>0</v>
      </c>
      <c r="J130" s="19">
        <f>IFERROR(VLOOKUP(F130&amp;G130,#REF!,14,FALSE),0)</f>
        <v>0</v>
      </c>
      <c r="K130" s="19">
        <f>IFERROR(VLOOKUP(F130&amp;G130,#REF!,19,FALSE),0)</f>
        <v>0</v>
      </c>
    </row>
    <row r="131" spans="1:11" x14ac:dyDescent="0.2">
      <c r="A131" s="12" t="str">
        <f t="shared" ref="A131:A155" si="2">B131&amp;C131</f>
        <v>8212 19 25462 02 0000 150</v>
      </c>
      <c r="B131" s="13">
        <v>821</v>
      </c>
      <c r="C131" s="13" t="s">
        <v>165</v>
      </c>
      <c r="D131" s="17">
        <v>-5488.75</v>
      </c>
      <c r="F131" s="21">
        <v>842</v>
      </c>
      <c r="G131" s="21" t="s">
        <v>117</v>
      </c>
      <c r="H131" s="24">
        <v>27649800</v>
      </c>
      <c r="I131" s="19">
        <f>IFERROR(VLOOKUP(F131&amp;G131,#REF!,8,FALSE),0)</f>
        <v>0</v>
      </c>
      <c r="J131" s="19">
        <f>IFERROR(VLOOKUP(F131&amp;G131,#REF!,14,FALSE),0)</f>
        <v>0</v>
      </c>
      <c r="K131" s="19">
        <f>IFERROR(VLOOKUP(F131&amp;G131,#REF!,19,FALSE),0)</f>
        <v>0</v>
      </c>
    </row>
    <row r="132" spans="1:11" x14ac:dyDescent="0.2">
      <c r="A132" s="12" t="str">
        <f t="shared" si="2"/>
        <v>8212 19 35130 02 0000 150</v>
      </c>
      <c r="B132" s="13">
        <v>821</v>
      </c>
      <c r="C132" s="13" t="s">
        <v>166</v>
      </c>
      <c r="D132" s="17">
        <v>-16775.189999999999</v>
      </c>
      <c r="F132" s="21">
        <v>842</v>
      </c>
      <c r="G132" s="21" t="s">
        <v>118</v>
      </c>
      <c r="H132" s="24">
        <v>3095800</v>
      </c>
      <c r="I132" s="19">
        <f>IFERROR(VLOOKUP(F132&amp;G132,#REF!,8,FALSE),0)</f>
        <v>0</v>
      </c>
      <c r="J132" s="19">
        <f>IFERROR(VLOOKUP(F132&amp;G132,#REF!,14,FALSE),0)</f>
        <v>0</v>
      </c>
      <c r="K132" s="19">
        <f>IFERROR(VLOOKUP(F132&amp;G132,#REF!,19,FALSE),0)</f>
        <v>0</v>
      </c>
    </row>
    <row r="133" spans="1:11" x14ac:dyDescent="0.2">
      <c r="A133" s="12" t="str">
        <f t="shared" si="2"/>
        <v>8212 19 35137 02 0000 150</v>
      </c>
      <c r="B133" s="13">
        <v>821</v>
      </c>
      <c r="C133" s="13" t="s">
        <v>167</v>
      </c>
      <c r="D133" s="17">
        <v>-10285683.98</v>
      </c>
      <c r="F133" s="21">
        <v>842</v>
      </c>
      <c r="G133" s="21" t="s">
        <v>137</v>
      </c>
      <c r="H133" s="24">
        <v>200</v>
      </c>
      <c r="I133" s="19">
        <f>IFERROR(VLOOKUP(F133&amp;G133,#REF!,8,FALSE),0)</f>
        <v>0</v>
      </c>
      <c r="J133" s="19">
        <f>IFERROR(VLOOKUP(F133&amp;G133,#REF!,14,FALSE),0)</f>
        <v>0</v>
      </c>
      <c r="K133" s="19">
        <f>IFERROR(VLOOKUP(F133&amp;G133,#REF!,19,FALSE),0)</f>
        <v>0</v>
      </c>
    </row>
    <row r="134" spans="1:11" x14ac:dyDescent="0.2">
      <c r="A134" s="12" t="str">
        <f t="shared" si="2"/>
        <v>8212 19 35194 02 0000 150</v>
      </c>
      <c r="B134" s="13">
        <v>821</v>
      </c>
      <c r="C134" s="13" t="s">
        <v>168</v>
      </c>
      <c r="D134" s="17">
        <v>-1479.41</v>
      </c>
      <c r="F134" s="21">
        <v>842</v>
      </c>
      <c r="G134" s="21" t="s">
        <v>143</v>
      </c>
      <c r="H134" s="24">
        <v>10145.51</v>
      </c>
      <c r="I134" s="19">
        <f>IFERROR(VLOOKUP(F134&amp;G134,#REF!,8,FALSE),0)</f>
        <v>0</v>
      </c>
      <c r="J134" s="19">
        <f>IFERROR(VLOOKUP(F134&amp;G134,#REF!,14,FALSE),0)</f>
        <v>0</v>
      </c>
      <c r="K134" s="19">
        <f>IFERROR(VLOOKUP(F134&amp;G134,#REF!,19,FALSE),0)</f>
        <v>0</v>
      </c>
    </row>
    <row r="135" spans="1:11" x14ac:dyDescent="0.2">
      <c r="A135" s="12" t="str">
        <f t="shared" si="2"/>
        <v>8212 19 35220 02 0000 150</v>
      </c>
      <c r="B135" s="13">
        <v>821</v>
      </c>
      <c r="C135" s="13" t="s">
        <v>169</v>
      </c>
      <c r="D135" s="17">
        <v>-1393.43</v>
      </c>
      <c r="F135" s="21">
        <v>842</v>
      </c>
      <c r="G135" s="21" t="s">
        <v>179</v>
      </c>
      <c r="H135" s="24">
        <v>-10145.51</v>
      </c>
      <c r="I135" s="19">
        <f>IFERROR(VLOOKUP(F135&amp;G135,#REF!,8,FALSE),0)</f>
        <v>0</v>
      </c>
      <c r="J135" s="19">
        <f>IFERROR(VLOOKUP(F135&amp;G135,#REF!,14,FALSE),0)</f>
        <v>0</v>
      </c>
      <c r="K135" s="19">
        <f>IFERROR(VLOOKUP(F135&amp;G135,#REF!,19,FALSE),0)</f>
        <v>0</v>
      </c>
    </row>
    <row r="136" spans="1:11" x14ac:dyDescent="0.2">
      <c r="A136" s="12" t="str">
        <f t="shared" si="2"/>
        <v>8212 19 35250 02 0000 150</v>
      </c>
      <c r="B136" s="13">
        <v>821</v>
      </c>
      <c r="C136" s="13" t="s">
        <v>170</v>
      </c>
      <c r="D136" s="17">
        <v>-1140831.3400000001</v>
      </c>
      <c r="F136" s="21" t="s">
        <v>95</v>
      </c>
      <c r="G136" s="22"/>
      <c r="H136" s="24">
        <v>30524446913.160004</v>
      </c>
      <c r="I136" s="19"/>
    </row>
    <row r="137" spans="1:11" x14ac:dyDescent="0.2">
      <c r="A137" s="12" t="str">
        <f t="shared" si="2"/>
        <v>8212 19 35260 02 0000 150</v>
      </c>
      <c r="B137" s="13">
        <v>821</v>
      </c>
      <c r="C137" s="13" t="s">
        <v>171</v>
      </c>
      <c r="D137" s="17">
        <v>-11473.52</v>
      </c>
      <c r="F137" s="22"/>
      <c r="G137" s="22" t="s">
        <v>180</v>
      </c>
      <c r="H137" s="19">
        <v>0</v>
      </c>
      <c r="I137" s="19">
        <f>IFERROR(VLOOKUP(F137&amp;G137,#REF!,8,FALSE),0)</f>
        <v>0</v>
      </c>
      <c r="J137" s="19">
        <f>IFERROR(VLOOKUP(F137&amp;G137,#REF!,14,FALSE),0)</f>
        <v>0</v>
      </c>
      <c r="K137" s="19">
        <f>IFERROR(VLOOKUP(F137&amp;G137,#REF!,19,FALSE),0)</f>
        <v>0</v>
      </c>
    </row>
    <row r="138" spans="1:11" x14ac:dyDescent="0.2">
      <c r="A138" s="12" t="str">
        <f t="shared" si="2"/>
        <v>8212 19 35270 02 0000 150</v>
      </c>
      <c r="B138" s="13">
        <v>821</v>
      </c>
      <c r="C138" s="13" t="s">
        <v>172</v>
      </c>
      <c r="D138" s="17">
        <v>-9569.4599999999991</v>
      </c>
      <c r="F138" s="22"/>
      <c r="G138" s="22" t="s">
        <v>181</v>
      </c>
      <c r="H138" s="19">
        <v>0</v>
      </c>
      <c r="I138" s="19">
        <f>IFERROR(VLOOKUP(F138&amp;G138,#REF!,8,FALSE),0)</f>
        <v>0</v>
      </c>
      <c r="J138" s="19">
        <f>IFERROR(VLOOKUP(F138&amp;G138,#REF!,14,FALSE),0)</f>
        <v>0</v>
      </c>
      <c r="K138" s="19">
        <f>IFERROR(VLOOKUP(F138&amp;G138,#REF!,19,FALSE),0)</f>
        <v>0</v>
      </c>
    </row>
    <row r="139" spans="1:11" x14ac:dyDescent="0.2">
      <c r="A139" s="12" t="str">
        <f t="shared" si="2"/>
        <v>8212 19 35380 02 0000 150</v>
      </c>
      <c r="B139" s="13">
        <v>821</v>
      </c>
      <c r="C139" s="13" t="s">
        <v>173</v>
      </c>
      <c r="D139" s="17">
        <v>-178486.94999999998</v>
      </c>
      <c r="F139" s="22"/>
      <c r="G139" s="22" t="s">
        <v>182</v>
      </c>
      <c r="H139" s="19">
        <v>0</v>
      </c>
      <c r="I139" s="19">
        <f>IFERROR(VLOOKUP(F139&amp;G139,#REF!,8,FALSE),0)</f>
        <v>0</v>
      </c>
      <c r="J139" s="19">
        <f>IFERROR(VLOOKUP(F139&amp;G139,#REF!,14,FALSE),0)</f>
        <v>0</v>
      </c>
      <c r="K139" s="19">
        <f>IFERROR(VLOOKUP(F139&amp;G139,#REF!,19,FALSE),0)</f>
        <v>0</v>
      </c>
    </row>
    <row r="140" spans="1:11" x14ac:dyDescent="0.2">
      <c r="A140" s="12" t="str">
        <f t="shared" si="2"/>
        <v>8212 19 45612 02 0000 150</v>
      </c>
      <c r="B140" s="13">
        <v>821</v>
      </c>
      <c r="C140" s="13" t="s">
        <v>174</v>
      </c>
      <c r="D140" s="17">
        <v>-1110731</v>
      </c>
      <c r="F140" s="22"/>
      <c r="G140" s="22" t="s">
        <v>183</v>
      </c>
      <c r="H140" s="19">
        <v>0</v>
      </c>
      <c r="I140" s="19">
        <f>IFERROR(VLOOKUP(F140&amp;G140,#REF!,8,FALSE),0)</f>
        <v>0</v>
      </c>
      <c r="J140" s="19">
        <f>IFERROR(VLOOKUP(F140&amp;G140,#REF!,14,FALSE),0)</f>
        <v>0</v>
      </c>
      <c r="K140" s="19">
        <f>IFERROR(VLOOKUP(F140&amp;G140,#REF!,19,FALSE),0)</f>
        <v>0</v>
      </c>
    </row>
    <row r="141" spans="1:11" x14ac:dyDescent="0.2">
      <c r="A141" s="12" t="str">
        <f t="shared" si="2"/>
        <v>8252 19 90000 02 0000 150</v>
      </c>
      <c r="B141" s="13">
        <v>825</v>
      </c>
      <c r="C141" s="13" t="s">
        <v>159</v>
      </c>
      <c r="D141" s="17">
        <v>-188790.49</v>
      </c>
      <c r="F141" s="22"/>
      <c r="G141" s="22" t="s">
        <v>184</v>
      </c>
      <c r="H141" s="19">
        <v>0</v>
      </c>
      <c r="I141" s="19">
        <f>IFERROR(VLOOKUP(F141&amp;G141,#REF!,8,FALSE),0)</f>
        <v>0</v>
      </c>
      <c r="J141" s="19">
        <f>IFERROR(VLOOKUP(F141&amp;G141,#REF!,14,FALSE),0)</f>
        <v>0</v>
      </c>
      <c r="K141" s="19">
        <f>IFERROR(VLOOKUP(F141&amp;G141,#REF!,19,FALSE),0)</f>
        <v>0</v>
      </c>
    </row>
    <row r="142" spans="1:11" x14ac:dyDescent="0.2">
      <c r="A142" s="12" t="str">
        <f t="shared" si="2"/>
        <v>8322 19 35290 02 0000 150</v>
      </c>
      <c r="B142" s="13">
        <v>832</v>
      </c>
      <c r="C142" s="14" t="s">
        <v>175</v>
      </c>
      <c r="D142" s="17">
        <v>-214575.32</v>
      </c>
      <c r="F142" s="22"/>
      <c r="G142" s="22" t="s">
        <v>185</v>
      </c>
      <c r="H142" s="19">
        <v>0</v>
      </c>
      <c r="I142" s="19">
        <f>IFERROR(VLOOKUP(F142&amp;G142,#REF!,8,FALSE),0)</f>
        <v>0</v>
      </c>
      <c r="J142" s="19">
        <f>IFERROR(VLOOKUP(F142&amp;G142,#REF!,14,FALSE),0)</f>
        <v>0</v>
      </c>
      <c r="K142" s="19">
        <f>IFERROR(VLOOKUP(F142&amp;G142,#REF!,19,FALSE),0)</f>
        <v>0</v>
      </c>
    </row>
    <row r="143" spans="1:11" x14ac:dyDescent="0.2">
      <c r="A143" s="12" t="str">
        <f t="shared" si="2"/>
        <v>8322 19 35290 02 0000 150</v>
      </c>
      <c r="B143" s="13">
        <v>832</v>
      </c>
      <c r="C143" s="14" t="s">
        <v>175</v>
      </c>
      <c r="D143" s="17">
        <v>-103124.7</v>
      </c>
      <c r="F143" s="22"/>
      <c r="G143" s="22" t="s">
        <v>186</v>
      </c>
      <c r="H143" s="19">
        <v>0</v>
      </c>
      <c r="I143" s="19">
        <f>IFERROR(VLOOKUP(F143&amp;G143,#REF!,8,FALSE),0)</f>
        <v>0</v>
      </c>
      <c r="J143" s="19">
        <f>IFERROR(VLOOKUP(F143&amp;G143,#REF!,14,FALSE),0)</f>
        <v>0</v>
      </c>
      <c r="K143" s="19">
        <f>IFERROR(VLOOKUP(F143&amp;G143,#REF!,19,FALSE),0)</f>
        <v>0</v>
      </c>
    </row>
    <row r="144" spans="1:11" x14ac:dyDescent="0.2">
      <c r="A144" s="12" t="str">
        <f t="shared" si="2"/>
        <v>8322 19 25470 02 0000 150</v>
      </c>
      <c r="B144" s="13">
        <v>832</v>
      </c>
      <c r="C144" s="14" t="s">
        <v>176</v>
      </c>
      <c r="D144" s="17">
        <v>-223082.03</v>
      </c>
      <c r="F144" s="22"/>
      <c r="G144" s="22" t="s">
        <v>187</v>
      </c>
      <c r="H144" s="19">
        <v>0</v>
      </c>
      <c r="I144" s="19">
        <f>IFERROR(VLOOKUP(F144&amp;G144,#REF!,8,FALSE),0)</f>
        <v>0</v>
      </c>
      <c r="J144" s="19">
        <f>IFERROR(VLOOKUP(F144&amp;G144,#REF!,14,FALSE),0)</f>
        <v>0</v>
      </c>
      <c r="K144" s="19">
        <f>IFERROR(VLOOKUP(F144&amp;G144,#REF!,19,FALSE),0)</f>
        <v>0</v>
      </c>
    </row>
    <row r="145" spans="1:11" x14ac:dyDescent="0.2">
      <c r="A145" s="12" t="str">
        <f t="shared" si="2"/>
        <v>8362 19 35129 02 0000 150</v>
      </c>
      <c r="B145" s="13">
        <v>836</v>
      </c>
      <c r="C145" s="14" t="s">
        <v>177</v>
      </c>
      <c r="D145" s="17">
        <v>-3398.34</v>
      </c>
      <c r="F145" s="22"/>
      <c r="G145" s="22" t="s">
        <v>188</v>
      </c>
      <c r="H145" s="19">
        <v>0</v>
      </c>
      <c r="I145" s="19">
        <f>IFERROR(VLOOKUP(F145&amp;G145,#REF!,8,FALSE),0)</f>
        <v>0</v>
      </c>
      <c r="J145" s="19">
        <f>IFERROR(VLOOKUP(F145&amp;G145,#REF!,14,FALSE),0)</f>
        <v>0</v>
      </c>
      <c r="K145" s="19">
        <f>IFERROR(VLOOKUP(F145&amp;G145,#REF!,19,FALSE),0)</f>
        <v>0</v>
      </c>
    </row>
    <row r="146" spans="1:11" x14ac:dyDescent="0.2">
      <c r="A146" s="12" t="str">
        <f t="shared" si="2"/>
        <v>8402 19 25064 02 0000 150</v>
      </c>
      <c r="B146" s="13">
        <v>840</v>
      </c>
      <c r="C146" s="13" t="s">
        <v>178</v>
      </c>
      <c r="D146" s="17">
        <v>-1268250</v>
      </c>
      <c r="F146" s="22"/>
      <c r="G146" s="22" t="s">
        <v>189</v>
      </c>
      <c r="H146" s="19">
        <v>0</v>
      </c>
      <c r="I146" s="19">
        <f>IFERROR(VLOOKUP(F146&amp;G146,#REF!,8,FALSE),0)</f>
        <v>0</v>
      </c>
      <c r="J146" s="19">
        <f>IFERROR(VLOOKUP(F146&amp;G146,#REF!,14,FALSE),0)</f>
        <v>0</v>
      </c>
      <c r="K146" s="19">
        <f>IFERROR(VLOOKUP(F146&amp;G146,#REF!,19,FALSE),0)</f>
        <v>0</v>
      </c>
    </row>
    <row r="147" spans="1:11" x14ac:dyDescent="0.2">
      <c r="A147" s="12" t="str">
        <f t="shared" si="2"/>
        <v>8402 19 25064 02 0000 150</v>
      </c>
      <c r="B147" s="13">
        <v>840</v>
      </c>
      <c r="C147" s="13" t="s">
        <v>178</v>
      </c>
      <c r="D147" s="17">
        <v>-100000</v>
      </c>
      <c r="F147" s="22"/>
      <c r="G147" s="22" t="s">
        <v>190</v>
      </c>
      <c r="H147" s="19">
        <v>0</v>
      </c>
      <c r="I147" s="19">
        <f>IFERROR(VLOOKUP(F147&amp;G147,#REF!,8,FALSE),0)</f>
        <v>0</v>
      </c>
      <c r="J147" s="19">
        <f>IFERROR(VLOOKUP(F147&amp;G147,#REF!,14,FALSE),0)</f>
        <v>0</v>
      </c>
      <c r="K147" s="19">
        <f>IFERROR(VLOOKUP(F147&amp;G147,#REF!,19,FALSE),0)</f>
        <v>0</v>
      </c>
    </row>
    <row r="148" spans="1:11" x14ac:dyDescent="0.2">
      <c r="A148" s="12" t="str">
        <f t="shared" si="2"/>
        <v>8402 19 25064 02 0000 150</v>
      </c>
      <c r="B148" s="13">
        <v>840</v>
      </c>
      <c r="C148" s="13" t="s">
        <v>178</v>
      </c>
      <c r="D148" s="17">
        <v>-300000</v>
      </c>
      <c r="F148" s="22"/>
      <c r="G148" s="22" t="s">
        <v>191</v>
      </c>
      <c r="H148" s="19">
        <v>0</v>
      </c>
      <c r="I148" s="19">
        <f>IFERROR(VLOOKUP(F148&amp;G148,#REF!,8,FALSE),0)</f>
        <v>0</v>
      </c>
      <c r="J148" s="19">
        <f>IFERROR(VLOOKUP(F148&amp;G148,#REF!,14,FALSE),0)</f>
        <v>0</v>
      </c>
      <c r="K148" s="19">
        <f>IFERROR(VLOOKUP(F148&amp;G148,#REF!,19,FALSE),0)</f>
        <v>0</v>
      </c>
    </row>
    <row r="149" spans="1:11" x14ac:dyDescent="0.2">
      <c r="A149" s="12" t="str">
        <f t="shared" si="2"/>
        <v>8402 19 25064 02 0000 150</v>
      </c>
      <c r="B149" s="13">
        <v>840</v>
      </c>
      <c r="C149" s="13" t="s">
        <v>178</v>
      </c>
      <c r="D149" s="17">
        <v>-193643</v>
      </c>
      <c r="F149" s="22"/>
      <c r="G149" s="22" t="s">
        <v>192</v>
      </c>
      <c r="H149" s="19">
        <v>0</v>
      </c>
      <c r="I149" s="19">
        <f>IFERROR(VLOOKUP(F149&amp;G149,#REF!,8,FALSE),0)</f>
        <v>0</v>
      </c>
      <c r="J149" s="19">
        <f>IFERROR(VLOOKUP(F149&amp;G149,#REF!,14,FALSE),0)</f>
        <v>0</v>
      </c>
      <c r="K149" s="19">
        <f>IFERROR(VLOOKUP(F149&amp;G149,#REF!,19,FALSE),0)</f>
        <v>0</v>
      </c>
    </row>
    <row r="150" spans="1:11" x14ac:dyDescent="0.2">
      <c r="A150" s="12" t="str">
        <f t="shared" si="2"/>
        <v>8402 19 25064 02 0000 150</v>
      </c>
      <c r="B150" s="13">
        <v>840</v>
      </c>
      <c r="C150" s="13" t="s">
        <v>178</v>
      </c>
      <c r="D150" s="17">
        <v>-3051.72</v>
      </c>
      <c r="F150" s="22"/>
      <c r="G150" s="22" t="s">
        <v>193</v>
      </c>
      <c r="H150" s="19">
        <v>0</v>
      </c>
      <c r="I150" s="19">
        <f>IFERROR(VLOOKUP(F150&amp;G150,#REF!,8,FALSE),0)</f>
        <v>0</v>
      </c>
      <c r="J150" s="19">
        <f>IFERROR(VLOOKUP(F150&amp;G150,#REF!,14,FALSE),0)</f>
        <v>0</v>
      </c>
      <c r="K150" s="19">
        <f>IFERROR(VLOOKUP(F150&amp;G150,#REF!,19,FALSE),0)</f>
        <v>0</v>
      </c>
    </row>
    <row r="151" spans="1:11" x14ac:dyDescent="0.2">
      <c r="A151" s="12" t="str">
        <f t="shared" si="2"/>
        <v>8402 19 25064 02 0000 150</v>
      </c>
      <c r="B151" s="13">
        <v>840</v>
      </c>
      <c r="C151" s="13" t="s">
        <v>178</v>
      </c>
      <c r="D151" s="17">
        <v>-15195</v>
      </c>
      <c r="F151" s="22"/>
      <c r="G151" s="22" t="s">
        <v>194</v>
      </c>
      <c r="H151" s="19">
        <v>0</v>
      </c>
      <c r="I151" s="19">
        <f>IFERROR(VLOOKUP(F151&amp;G151,#REF!,8,FALSE),0)</f>
        <v>0</v>
      </c>
      <c r="J151" s="19">
        <f>IFERROR(VLOOKUP(F151&amp;G151,#REF!,14,FALSE),0)</f>
        <v>0</v>
      </c>
      <c r="K151" s="19">
        <f>IFERROR(VLOOKUP(F151&amp;G151,#REF!,19,FALSE),0)</f>
        <v>0</v>
      </c>
    </row>
    <row r="152" spans="1:11" x14ac:dyDescent="0.2">
      <c r="A152" s="12" t="str">
        <f t="shared" si="2"/>
        <v>8402 19 25064 02 0000 150</v>
      </c>
      <c r="B152" s="13">
        <v>840</v>
      </c>
      <c r="C152" s="13" t="s">
        <v>178</v>
      </c>
      <c r="D152" s="17">
        <v>-1014381.58</v>
      </c>
      <c r="F152" s="22"/>
      <c r="G152" s="22" t="s">
        <v>195</v>
      </c>
      <c r="H152" s="19">
        <v>0</v>
      </c>
      <c r="I152" s="19">
        <f>IFERROR(VLOOKUP(F152&amp;G152,#REF!,8,FALSE),0)</f>
        <v>0</v>
      </c>
      <c r="J152" s="19">
        <f>IFERROR(VLOOKUP(F152&amp;G152,#REF!,14,FALSE),0)</f>
        <v>0</v>
      </c>
      <c r="K152" s="19">
        <f>IFERROR(VLOOKUP(F152&amp;G152,#REF!,19,FALSE),0)</f>
        <v>0</v>
      </c>
    </row>
    <row r="153" spans="1:11" x14ac:dyDescent="0.2">
      <c r="A153" s="12" t="str">
        <f t="shared" si="2"/>
        <v>8402 19 25064 02 0000 150</v>
      </c>
      <c r="B153" s="13">
        <v>840</v>
      </c>
      <c r="C153" s="13" t="s">
        <v>178</v>
      </c>
      <c r="D153" s="17">
        <v>-13049045.98</v>
      </c>
      <c r="F153" s="22"/>
      <c r="G153" s="22" t="s">
        <v>196</v>
      </c>
      <c r="H153" s="19">
        <v>0</v>
      </c>
      <c r="I153" s="19">
        <f>IFERROR(VLOOKUP(F153&amp;G153,#REF!,8,FALSE),0)</f>
        <v>0</v>
      </c>
      <c r="J153" s="19">
        <f>IFERROR(VLOOKUP(F153&amp;G153,#REF!,14,FALSE),0)</f>
        <v>0</v>
      </c>
      <c r="K153" s="19">
        <f>IFERROR(VLOOKUP(F153&amp;G153,#REF!,19,FALSE),0)</f>
        <v>0</v>
      </c>
    </row>
    <row r="154" spans="1:11" x14ac:dyDescent="0.2">
      <c r="A154" s="12" t="str">
        <f t="shared" si="2"/>
        <v>8422 19 35118 02 0000 150</v>
      </c>
      <c r="B154" s="13">
        <v>842</v>
      </c>
      <c r="C154" s="13" t="s">
        <v>179</v>
      </c>
      <c r="D154" s="17">
        <v>-3549.22</v>
      </c>
      <c r="G154" s="22" t="s">
        <v>197</v>
      </c>
      <c r="H154" s="19">
        <v>0</v>
      </c>
      <c r="I154" s="19">
        <f>IFERROR(VLOOKUP(F154&amp;G154,#REF!,8,FALSE),0)</f>
        <v>0</v>
      </c>
      <c r="J154" s="19">
        <f>IFERROR(VLOOKUP(F154&amp;G154,#REF!,14,FALSE),0)</f>
        <v>0</v>
      </c>
      <c r="K154" s="19">
        <f>IFERROR(VLOOKUP(F154&amp;G154,#REF!,19,FALSE),0)</f>
        <v>0</v>
      </c>
    </row>
    <row r="155" spans="1:11" x14ac:dyDescent="0.2">
      <c r="A155" s="12" t="str">
        <f t="shared" si="2"/>
        <v>8422 19 35118 02 0000 150</v>
      </c>
      <c r="B155" s="13">
        <v>842</v>
      </c>
      <c r="C155" s="13" t="s">
        <v>179</v>
      </c>
      <c r="D155" s="17">
        <v>-6596.29</v>
      </c>
      <c r="G155" s="22" t="s">
        <v>198</v>
      </c>
      <c r="H155" s="19">
        <v>0</v>
      </c>
      <c r="I155" s="19">
        <f>IFERROR(VLOOKUP(F155&amp;G155,#REF!,8,FALSE),0)</f>
        <v>0</v>
      </c>
      <c r="J155" s="19">
        <f>IFERROR(VLOOKUP(F155&amp;G155,#REF!,14,FALSE),0)</f>
        <v>0</v>
      </c>
      <c r="K155" s="19">
        <f>IFERROR(VLOOKUP(F155&amp;G155,#REF!,19,FALSE),0)</f>
        <v>0</v>
      </c>
    </row>
    <row r="156" spans="1:11" x14ac:dyDescent="0.2">
      <c r="G156" s="22" t="s">
        <v>198</v>
      </c>
      <c r="H156" s="19">
        <v>0</v>
      </c>
      <c r="I156" s="19">
        <v>14024600</v>
      </c>
      <c r="J156" s="19">
        <f>IFERROR(VLOOKUP(F156&amp;G156,#REF!,14,FALSE),0)</f>
        <v>0</v>
      </c>
      <c r="K156" s="19">
        <f>IFERROR(VLOOKUP(F156&amp;G156,#REF!,19,FALSE),0)</f>
        <v>0</v>
      </c>
    </row>
    <row r="157" spans="1:11" x14ac:dyDescent="0.2">
      <c r="G157" s="22" t="s">
        <v>199</v>
      </c>
      <c r="H157" s="19">
        <v>0</v>
      </c>
      <c r="I157" s="19">
        <f>IFERROR(VLOOKUP(F157&amp;G157,#REF!,8,FALSE),0)</f>
        <v>0</v>
      </c>
      <c r="J157" s="19">
        <f>IFERROR(VLOOKUP(F157&amp;G157,#REF!,14,FALSE),0)</f>
        <v>0</v>
      </c>
      <c r="K157" s="19">
        <f>IFERROR(VLOOKUP(F157&amp;G157,#REF!,19,FALSE),0)</f>
        <v>0</v>
      </c>
    </row>
    <row r="158" spans="1:11" x14ac:dyDescent="0.2">
      <c r="G158" s="22" t="s">
        <v>200</v>
      </c>
      <c r="H158" s="19">
        <v>0</v>
      </c>
      <c r="I158" s="19">
        <v>6900000</v>
      </c>
      <c r="J158" s="19">
        <f>IFERROR(VLOOKUP(F158&amp;G158,#REF!,14,FALSE),0)</f>
        <v>0</v>
      </c>
      <c r="K158" s="19">
        <f>IFERROR(VLOOKUP(F158&amp;G158,#REF!,19,FALSE),0)</f>
        <v>0</v>
      </c>
    </row>
    <row r="159" spans="1:11" x14ac:dyDescent="0.2">
      <c r="G159" s="22" t="s">
        <v>200</v>
      </c>
      <c r="H159" s="19">
        <v>0</v>
      </c>
      <c r="I159" s="19">
        <v>6900000</v>
      </c>
      <c r="J159" s="19">
        <f>IFERROR(VLOOKUP(F159&amp;G159,#REF!,14,FALSE),0)</f>
        <v>0</v>
      </c>
      <c r="K159" s="19">
        <f>IFERROR(VLOOKUP(F159&amp;G159,#REF!,19,FALSE),0)</f>
        <v>0</v>
      </c>
    </row>
    <row r="160" spans="1:11" x14ac:dyDescent="0.2">
      <c r="G160" s="22" t="s">
        <v>200</v>
      </c>
      <c r="H160" s="19">
        <v>0</v>
      </c>
      <c r="I160" s="19">
        <v>9988000</v>
      </c>
      <c r="J160" s="19">
        <f>IFERROR(VLOOKUP(F160&amp;G160,#REF!,14,FALSE),0)</f>
        <v>0</v>
      </c>
      <c r="K160" s="19">
        <f>IFERROR(VLOOKUP(F160&amp;G160,#REF!,19,FALSE),0)</f>
        <v>0</v>
      </c>
    </row>
    <row r="161" spans="7:11" x14ac:dyDescent="0.2">
      <c r="G161" s="22" t="s">
        <v>200</v>
      </c>
      <c r="H161" s="19">
        <v>0</v>
      </c>
      <c r="I161" s="19">
        <v>800400</v>
      </c>
      <c r="J161" s="19">
        <f>IFERROR(VLOOKUP(F161&amp;G161,#REF!,14,FALSE),0)</f>
        <v>0</v>
      </c>
      <c r="K161" s="19">
        <f>IFERROR(VLOOKUP(F161&amp;G161,#REF!,19,FALSE),0)</f>
        <v>0</v>
      </c>
    </row>
    <row r="162" spans="7:11" x14ac:dyDescent="0.2">
      <c r="G162" s="22" t="s">
        <v>200</v>
      </c>
      <c r="H162" s="19">
        <v>0</v>
      </c>
      <c r="I162" s="19">
        <v>4255000</v>
      </c>
      <c r="J162" s="19">
        <f>IFERROR(VLOOKUP(F162&amp;G162,#REF!,14,FALSE),0)</f>
        <v>0</v>
      </c>
      <c r="K162" s="19">
        <f>IFERROR(VLOOKUP(F162&amp;G162,#REF!,19,FALSE),0)</f>
        <v>0</v>
      </c>
    </row>
    <row r="163" spans="7:11" x14ac:dyDescent="0.2">
      <c r="G163" s="22" t="s">
        <v>201</v>
      </c>
      <c r="H163" s="19">
        <v>0</v>
      </c>
      <c r="I163" s="19">
        <f>IFERROR(VLOOKUP(F163&amp;G163,#REF!,8,FALSE),0)</f>
        <v>0</v>
      </c>
      <c r="J163" s="19">
        <f>IFERROR(VLOOKUP(F163&amp;G163,#REF!,14,FALSE),0)</f>
        <v>0</v>
      </c>
      <c r="K163" s="19">
        <f>IFERROR(VLOOKUP(F163&amp;G163,#REF!,19,FALSE),0)</f>
        <v>0</v>
      </c>
    </row>
    <row r="164" spans="7:11" x14ac:dyDescent="0.2">
      <c r="G164" s="22" t="s">
        <v>202</v>
      </c>
      <c r="H164" s="19">
        <v>0</v>
      </c>
      <c r="I164" s="19">
        <f>IFERROR(VLOOKUP(F164&amp;G164,#REF!,8,FALSE),0)</f>
        <v>0</v>
      </c>
      <c r="J164" s="19">
        <f>IFERROR(VLOOKUP(F164&amp;G164,#REF!,14,FALSE),0)</f>
        <v>0</v>
      </c>
      <c r="K164" s="19">
        <f>IFERROR(VLOOKUP(F164&amp;G164,#REF!,19,FALSE),0)</f>
        <v>0</v>
      </c>
    </row>
    <row r="165" spans="7:11" x14ac:dyDescent="0.2">
      <c r="G165" s="22" t="s">
        <v>203</v>
      </c>
      <c r="H165" s="19">
        <v>0</v>
      </c>
      <c r="I165" s="19">
        <f>IFERROR(VLOOKUP(F165&amp;G165,#REF!,8,FALSE),0)</f>
        <v>0</v>
      </c>
      <c r="J165" s="19">
        <f>IFERROR(VLOOKUP(F165&amp;G165,#REF!,14,FALSE),0)</f>
        <v>0</v>
      </c>
      <c r="K165" s="19">
        <f>IFERROR(VLOOKUP(F165&amp;G165,#REF!,19,FALSE),0)</f>
        <v>0</v>
      </c>
    </row>
    <row r="166" spans="7:11" x14ac:dyDescent="0.2">
      <c r="G166" s="22" t="s">
        <v>204</v>
      </c>
      <c r="H166" s="19">
        <v>0</v>
      </c>
      <c r="I166" s="19">
        <f>IFERROR(VLOOKUP(F166&amp;G166,#REF!,8,FALSE),0)</f>
        <v>0</v>
      </c>
      <c r="J166" s="19">
        <f>IFERROR(VLOOKUP(F166&amp;G166,#REF!,14,FALSE),0)</f>
        <v>0</v>
      </c>
      <c r="K166" s="19">
        <f>IFERROR(VLOOKUP(F166&amp;G166,#REF!,19,FALSE),0)</f>
        <v>0</v>
      </c>
    </row>
    <row r="167" spans="7:11" x14ac:dyDescent="0.2">
      <c r="G167" s="22" t="s">
        <v>205</v>
      </c>
      <c r="H167" s="19">
        <v>0</v>
      </c>
      <c r="I167" s="19">
        <f>IFERROR(VLOOKUP(F167&amp;G167,#REF!,8,FALSE),0)</f>
        <v>0</v>
      </c>
      <c r="J167" s="19">
        <f>IFERROR(VLOOKUP(F167&amp;G167,#REF!,14,FALSE),0)</f>
        <v>0</v>
      </c>
      <c r="K167" s="19">
        <f>IFERROR(VLOOKUP(F167&amp;G167,#REF!,19,FALSE),0)</f>
        <v>0</v>
      </c>
    </row>
    <row r="168" spans="7:11" x14ac:dyDescent="0.2">
      <c r="G168" s="22" t="s">
        <v>206</v>
      </c>
      <c r="H168" s="19">
        <v>0</v>
      </c>
      <c r="I168" s="19">
        <v>1390100</v>
      </c>
      <c r="J168" s="19">
        <v>23549900</v>
      </c>
      <c r="K168" s="19">
        <v>24517400</v>
      </c>
    </row>
    <row r="169" spans="7:11" x14ac:dyDescent="0.2">
      <c r="G169" s="22" t="s">
        <v>206</v>
      </c>
      <c r="H169" s="19">
        <v>0</v>
      </c>
      <c r="I169" s="19">
        <v>21280500</v>
      </c>
      <c r="J169" s="19">
        <v>38795400</v>
      </c>
      <c r="K169" s="19">
        <v>42313600</v>
      </c>
    </row>
    <row r="170" spans="7:11" x14ac:dyDescent="0.2">
      <c r="G170" s="22" t="s">
        <v>207</v>
      </c>
      <c r="H170" s="19">
        <v>0</v>
      </c>
      <c r="I170" s="19">
        <v>605519500</v>
      </c>
      <c r="J170" s="19">
        <f>IFERROR(VLOOKUP(F170&amp;G170,#REF!,14,FALSE),0)</f>
        <v>0</v>
      </c>
      <c r="K170" s="19">
        <f>IFERROR(VLOOKUP(F170&amp;G170,#REF!,19,FALSE),0)</f>
        <v>0</v>
      </c>
    </row>
    <row r="171" spans="7:11" x14ac:dyDescent="0.2">
      <c r="G171" s="22" t="s">
        <v>208</v>
      </c>
      <c r="H171" s="19">
        <v>0</v>
      </c>
      <c r="I171" s="19">
        <v>41449600</v>
      </c>
      <c r="J171" s="19">
        <v>9806700</v>
      </c>
      <c r="K171" s="19">
        <f>IFERROR(VLOOKUP(F171&amp;G171,#REF!,19,FALSE),0)</f>
        <v>0</v>
      </c>
    </row>
    <row r="172" spans="7:11" x14ac:dyDescent="0.2">
      <c r="G172" s="22" t="s">
        <v>208</v>
      </c>
      <c r="H172" s="19">
        <v>0</v>
      </c>
      <c r="I172" s="19">
        <v>576700</v>
      </c>
      <c r="J172" s="19">
        <v>448500</v>
      </c>
      <c r="K172" s="19">
        <v>0</v>
      </c>
    </row>
    <row r="173" spans="7:11" x14ac:dyDescent="0.2">
      <c r="G173" s="22" t="s">
        <v>209</v>
      </c>
      <c r="H173" s="19">
        <v>0</v>
      </c>
      <c r="I173" s="19">
        <f>IFERROR(VLOOKUP(F173&amp;G173,#REF!,8,FALSE),0)</f>
        <v>0</v>
      </c>
      <c r="J173" s="19">
        <f>IFERROR(VLOOKUP(F173&amp;G173,#REF!,14,FALSE),0)</f>
        <v>0</v>
      </c>
      <c r="K173" s="19">
        <f>IFERROR(VLOOKUP(F173&amp;G173,#REF!,19,FALSE),0)</f>
        <v>0</v>
      </c>
    </row>
    <row r="174" spans="7:11" x14ac:dyDescent="0.2">
      <c r="G174" s="22" t="s">
        <v>210</v>
      </c>
      <c r="H174" s="19">
        <v>0</v>
      </c>
      <c r="I174" s="19">
        <f>IFERROR(VLOOKUP(F174&amp;G174,#REF!,8,FALSE),0)</f>
        <v>0</v>
      </c>
      <c r="J174" s="19">
        <f>IFERROR(VLOOKUP(F174&amp;G174,#REF!,14,FALSE),0)</f>
        <v>0</v>
      </c>
      <c r="K174" s="19">
        <f>IFERROR(VLOOKUP(F174&amp;G174,#REF!,19,FALSE),0)</f>
        <v>0</v>
      </c>
    </row>
    <row r="175" spans="7:11" x14ac:dyDescent="0.2">
      <c r="G175" s="22" t="s">
        <v>211</v>
      </c>
      <c r="H175" s="19">
        <v>0</v>
      </c>
      <c r="I175" s="19">
        <f>IFERROR(VLOOKUP(F175&amp;G175,#REF!,8,FALSE),0)</f>
        <v>0</v>
      </c>
      <c r="J175" s="19">
        <f>IFERROR(VLOOKUP(F175&amp;G175,#REF!,14,FALSE),0)</f>
        <v>0</v>
      </c>
      <c r="K175" s="19">
        <f>IFERROR(VLOOKUP(F175&amp;G175,#REF!,19,FALSE),0)</f>
        <v>0</v>
      </c>
    </row>
    <row r="176" spans="7:11" x14ac:dyDescent="0.2">
      <c r="G176" s="22" t="s">
        <v>212</v>
      </c>
      <c r="H176" s="19">
        <v>0</v>
      </c>
      <c r="I176" s="19">
        <f>IFERROR(VLOOKUP(F176&amp;G176,#REF!,8,FALSE),0)</f>
        <v>0</v>
      </c>
      <c r="J176" s="19">
        <f>IFERROR(VLOOKUP(F176&amp;G176,#REF!,14,FALSE),0)</f>
        <v>0</v>
      </c>
      <c r="K176" s="19">
        <f>IFERROR(VLOOKUP(F176&amp;G176,#REF!,19,FALSE),0)</f>
        <v>0</v>
      </c>
    </row>
    <row r="177" spans="7:11" x14ac:dyDescent="0.2">
      <c r="G177" s="22" t="s">
        <v>213</v>
      </c>
      <c r="H177" s="19">
        <v>0</v>
      </c>
      <c r="I177" s="19">
        <f>IFERROR(VLOOKUP(F177&amp;G177,#REF!,8,FALSE),0)</f>
        <v>0</v>
      </c>
      <c r="J177" s="19">
        <f>IFERROR(VLOOKUP(F177&amp;G177,#REF!,14,FALSE),0)</f>
        <v>0</v>
      </c>
      <c r="K177" s="19">
        <f>IFERROR(VLOOKUP(F177&amp;G177,#REF!,19,FALSE),0)</f>
        <v>0</v>
      </c>
    </row>
    <row r="178" spans="7:11" x14ac:dyDescent="0.2">
      <c r="G178" s="22" t="s">
        <v>214</v>
      </c>
      <c r="H178" s="19">
        <v>0</v>
      </c>
      <c r="I178" s="19">
        <f>IFERROR(VLOOKUP(F178&amp;G178,#REF!,8,FALSE),0)</f>
        <v>0</v>
      </c>
      <c r="J178" s="19">
        <f>IFERROR(VLOOKUP(F178&amp;G178,#REF!,14,FALSE),0)</f>
        <v>0</v>
      </c>
      <c r="K178" s="19">
        <f>IFERROR(VLOOKUP(F178&amp;G178,#REF!,19,FALSE),0)</f>
        <v>0</v>
      </c>
    </row>
    <row r="179" spans="7:11" x14ac:dyDescent="0.2">
      <c r="G179" s="22" t="s">
        <v>215</v>
      </c>
      <c r="H179" s="19">
        <v>0</v>
      </c>
      <c r="I179" s="19">
        <f>IFERROR(VLOOKUP(F179&amp;G179,#REF!,8,FALSE),0)</f>
        <v>0</v>
      </c>
      <c r="J179" s="19">
        <f>IFERROR(VLOOKUP(F179&amp;G179,#REF!,14,FALSE),0)</f>
        <v>0</v>
      </c>
      <c r="K179" s="19">
        <f>IFERROR(VLOOKUP(F179&amp;G179,#REF!,19,FALSE),0)</f>
        <v>0</v>
      </c>
    </row>
    <row r="180" spans="7:11" x14ac:dyDescent="0.2">
      <c r="G180" s="22" t="s">
        <v>216</v>
      </c>
      <c r="H180" s="19">
        <v>0</v>
      </c>
      <c r="I180" s="19">
        <f>IFERROR(VLOOKUP(F180&amp;G180,#REF!,8,FALSE),0)</f>
        <v>0</v>
      </c>
      <c r="J180" s="19">
        <f>IFERROR(VLOOKUP(F180&amp;G180,#REF!,14,FALSE),0)</f>
        <v>0</v>
      </c>
      <c r="K180" s="19">
        <f>IFERROR(VLOOKUP(F180&amp;G180,#REF!,19,FALSE),0)</f>
        <v>0</v>
      </c>
    </row>
    <row r="181" spans="7:11" x14ac:dyDescent="0.2">
      <c r="G181" s="22" t="s">
        <v>217</v>
      </c>
      <c r="H181" s="19">
        <v>0</v>
      </c>
      <c r="I181" s="19">
        <f>IFERROR(VLOOKUP(F181&amp;G181,#REF!,8,FALSE),0)</f>
        <v>0</v>
      </c>
      <c r="J181" s="19">
        <f>IFERROR(VLOOKUP(F181&amp;G181,#REF!,14,FALSE),0)</f>
        <v>0</v>
      </c>
      <c r="K181" s="19">
        <f>IFERROR(VLOOKUP(F181&amp;G181,#REF!,19,FALSE),0)</f>
        <v>0</v>
      </c>
    </row>
    <row r="182" spans="7:11" x14ac:dyDescent="0.2">
      <c r="G182" s="22" t="s">
        <v>218</v>
      </c>
      <c r="H182" s="19">
        <v>0</v>
      </c>
      <c r="I182" s="19">
        <f>IFERROR(VLOOKUP(F182&amp;G182,#REF!,8,FALSE),0)</f>
        <v>0</v>
      </c>
      <c r="J182" s="19">
        <f>IFERROR(VLOOKUP(F182&amp;G182,#REF!,14,FALSE),0)</f>
        <v>0</v>
      </c>
      <c r="K182" s="19">
        <f>IFERROR(VLOOKUP(F182&amp;G182,#REF!,19,FALSE),0)</f>
        <v>0</v>
      </c>
    </row>
    <row r="183" spans="7:11" x14ac:dyDescent="0.2">
      <c r="G183" s="22" t="s">
        <v>219</v>
      </c>
      <c r="H183" s="19">
        <v>0</v>
      </c>
      <c r="I183" s="19">
        <f>IFERROR(VLOOKUP(F183&amp;G183,#REF!,8,FALSE),0)</f>
        <v>0</v>
      </c>
      <c r="J183" s="19">
        <f>IFERROR(VLOOKUP(F183&amp;G183,#REF!,14,FALSE),0)</f>
        <v>0</v>
      </c>
      <c r="K183" s="19">
        <f>IFERROR(VLOOKUP(F183&amp;G183,#REF!,19,FALSE),0)</f>
        <v>0</v>
      </c>
    </row>
    <row r="184" spans="7:11" x14ac:dyDescent="0.2">
      <c r="G184" s="22" t="s">
        <v>220</v>
      </c>
      <c r="H184" s="19">
        <v>0</v>
      </c>
      <c r="I184" s="19">
        <f>IFERROR(VLOOKUP(F184&amp;G184,#REF!,8,FALSE),0)</f>
        <v>0</v>
      </c>
      <c r="J184" s="19">
        <f>IFERROR(VLOOKUP(F184&amp;G184,#REF!,14,FALSE),0)</f>
        <v>0</v>
      </c>
      <c r="K184" s="19">
        <f>IFERROR(VLOOKUP(F184&amp;G184,#REF!,19,FALSE),0)</f>
        <v>0</v>
      </c>
    </row>
    <row r="185" spans="7:11" x14ac:dyDescent="0.2">
      <c r="G185" s="22" t="s">
        <v>221</v>
      </c>
      <c r="H185" s="19">
        <v>0</v>
      </c>
      <c r="I185" s="19">
        <f>IFERROR(VLOOKUP(F185&amp;G185,#REF!,8,FALSE),0)</f>
        <v>0</v>
      </c>
      <c r="J185" s="19">
        <f>IFERROR(VLOOKUP(F185&amp;G185,#REF!,14,FALSE),0)</f>
        <v>0</v>
      </c>
      <c r="K185" s="19">
        <f>IFERROR(VLOOKUP(F185&amp;G185,#REF!,19,FALSE),0)</f>
        <v>0</v>
      </c>
    </row>
    <row r="186" spans="7:11" x14ac:dyDescent="0.2">
      <c r="G186" s="22" t="s">
        <v>222</v>
      </c>
      <c r="H186" s="19">
        <v>0</v>
      </c>
      <c r="I186" s="19">
        <f>IFERROR(VLOOKUP(F186&amp;G186,#REF!,8,FALSE),0)</f>
        <v>0</v>
      </c>
      <c r="J186" s="19">
        <f>IFERROR(VLOOKUP(F186&amp;G186,#REF!,14,FALSE),0)</f>
        <v>0</v>
      </c>
      <c r="K186" s="19">
        <f>IFERROR(VLOOKUP(F186&amp;G186,#REF!,19,FALSE),0)</f>
        <v>0</v>
      </c>
    </row>
    <row r="187" spans="7:11" x14ac:dyDescent="0.2">
      <c r="G187" s="22" t="s">
        <v>223</v>
      </c>
      <c r="H187" s="19">
        <v>0</v>
      </c>
      <c r="I187" s="19">
        <f>IFERROR(VLOOKUP(F187&amp;G187,#REF!,8,FALSE),0)</f>
        <v>0</v>
      </c>
      <c r="J187" s="19">
        <f>IFERROR(VLOOKUP(F187&amp;G187,#REF!,14,FALSE),0)</f>
        <v>0</v>
      </c>
      <c r="K187" s="19">
        <f>IFERROR(VLOOKUP(F187&amp;G187,#REF!,19,FALSE),0)</f>
        <v>0</v>
      </c>
    </row>
    <row r="188" spans="7:11" x14ac:dyDescent="0.2">
      <c r="G188" s="22" t="s">
        <v>224</v>
      </c>
      <c r="H188" s="19">
        <v>0</v>
      </c>
      <c r="I188" s="19">
        <f>IFERROR(VLOOKUP(F188&amp;G188,#REF!,8,FALSE),0)</f>
        <v>0</v>
      </c>
      <c r="J188" s="19">
        <f>IFERROR(VLOOKUP(F188&amp;G188,#REF!,14,FALSE),0)</f>
        <v>0</v>
      </c>
      <c r="K188" s="19">
        <f>IFERROR(VLOOKUP(F188&amp;G188,#REF!,19,FALSE),0)</f>
        <v>0</v>
      </c>
    </row>
    <row r="189" spans="7:11" x14ac:dyDescent="0.2">
      <c r="G189" s="22" t="s">
        <v>225</v>
      </c>
      <c r="H189" s="19">
        <v>0</v>
      </c>
      <c r="I189" s="19">
        <f>IFERROR(VLOOKUP(F189&amp;G189,#REF!,8,FALSE),0)</f>
        <v>0</v>
      </c>
      <c r="J189" s="19">
        <f>IFERROR(VLOOKUP(F189&amp;G189,#REF!,14,FALSE),0)</f>
        <v>0</v>
      </c>
      <c r="K189" s="19">
        <f>IFERROR(VLOOKUP(F189&amp;G189,#REF!,19,FALSE),0)</f>
        <v>0</v>
      </c>
    </row>
    <row r="190" spans="7:11" x14ac:dyDescent="0.2">
      <c r="G190" s="22" t="s">
        <v>226</v>
      </c>
      <c r="H190" s="19">
        <v>0</v>
      </c>
      <c r="I190" s="19">
        <f>IFERROR(VLOOKUP(F190&amp;G190,#REF!,8,FALSE),0)</f>
        <v>0</v>
      </c>
      <c r="J190" s="19">
        <f>IFERROR(VLOOKUP(F190&amp;G190,#REF!,14,FALSE),0)</f>
        <v>0</v>
      </c>
      <c r="K190" s="19">
        <f>IFERROR(VLOOKUP(F190&amp;G190,#REF!,19,FALSE),0)</f>
        <v>0</v>
      </c>
    </row>
    <row r="191" spans="7:11" x14ac:dyDescent="0.2">
      <c r="G191" s="22" t="s">
        <v>227</v>
      </c>
      <c r="H191" s="19">
        <v>0</v>
      </c>
      <c r="I191" s="19">
        <f>IFERROR(VLOOKUP(F191&amp;G191,#REF!,8,FALSE),0)</f>
        <v>0</v>
      </c>
      <c r="J191" s="19">
        <f>IFERROR(VLOOKUP(F191&amp;G191,#REF!,14,FALSE),0)</f>
        <v>0</v>
      </c>
      <c r="K191" s="19">
        <f>IFERROR(VLOOKUP(F191&amp;G191,#REF!,19,FALSE),0)</f>
        <v>0</v>
      </c>
    </row>
    <row r="192" spans="7:11" x14ac:dyDescent="0.2">
      <c r="G192" s="22" t="s">
        <v>228</v>
      </c>
      <c r="H192" s="19">
        <v>0</v>
      </c>
      <c r="I192" s="19">
        <f>IFERROR(VLOOKUP(F192&amp;G192,#REF!,8,FALSE),0)</f>
        <v>0</v>
      </c>
      <c r="J192" s="19">
        <f>IFERROR(VLOOKUP(F192&amp;G192,#REF!,14,FALSE),0)</f>
        <v>0</v>
      </c>
      <c r="K192" s="19">
        <f>IFERROR(VLOOKUP(F192&amp;G192,#REF!,19,FALSE),0)</f>
        <v>0</v>
      </c>
    </row>
    <row r="193" spans="7:11" x14ac:dyDescent="0.2">
      <c r="G193" s="22" t="s">
        <v>229</v>
      </c>
      <c r="H193" s="19">
        <v>0</v>
      </c>
      <c r="I193" s="19">
        <f>IFERROR(VLOOKUP(F193&amp;G193,#REF!,8,FALSE),0)</f>
        <v>0</v>
      </c>
      <c r="J193" s="19">
        <f>IFERROR(VLOOKUP(F193&amp;G193,#REF!,14,FALSE),0)</f>
        <v>0</v>
      </c>
      <c r="K193" s="19">
        <f>IFERROR(VLOOKUP(F193&amp;G193,#REF!,19,FALSE),0)</f>
        <v>0</v>
      </c>
    </row>
    <row r="194" spans="7:11" x14ac:dyDescent="0.2">
      <c r="G194" s="22" t="s">
        <v>230</v>
      </c>
      <c r="H194" s="19">
        <v>0</v>
      </c>
      <c r="I194" s="19">
        <f>IFERROR(VLOOKUP(F194&amp;G194,#REF!,8,FALSE),0)</f>
        <v>0</v>
      </c>
      <c r="J194" s="19">
        <f>IFERROR(VLOOKUP(F194&amp;G194,#REF!,14,FALSE),0)</f>
        <v>0</v>
      </c>
      <c r="K194" s="19">
        <f>IFERROR(VLOOKUP(F194&amp;G194,#REF!,19,FALSE),0)</f>
        <v>0</v>
      </c>
    </row>
    <row r="195" spans="7:11" x14ac:dyDescent="0.2">
      <c r="G195" s="22" t="s">
        <v>231</v>
      </c>
      <c r="H195" s="19">
        <v>0</v>
      </c>
      <c r="I195" s="19">
        <f>IFERROR(VLOOKUP(F195&amp;G195,#REF!,8,FALSE),0)</f>
        <v>0</v>
      </c>
      <c r="J195" s="19">
        <f>IFERROR(VLOOKUP(F195&amp;G195,#REF!,14,FALSE),0)</f>
        <v>0</v>
      </c>
      <c r="K195" s="19">
        <f>IFERROR(VLOOKUP(F195&amp;G195,#REF!,19,FALSE),0)</f>
        <v>0</v>
      </c>
    </row>
    <row r="196" spans="7:11" x14ac:dyDescent="0.2">
      <c r="G196" s="22" t="s">
        <v>232</v>
      </c>
      <c r="H196" s="19">
        <v>0</v>
      </c>
      <c r="I196" s="19">
        <f>IFERROR(VLOOKUP(F196&amp;G196,#REF!,8,FALSE),0)</f>
        <v>0</v>
      </c>
      <c r="J196" s="19">
        <f>IFERROR(VLOOKUP(F196&amp;G196,#REF!,14,FALSE),0)</f>
        <v>0</v>
      </c>
      <c r="K196" s="19">
        <f>IFERROR(VLOOKUP(F196&amp;G196,#REF!,19,FALSE),0)</f>
        <v>0</v>
      </c>
    </row>
    <row r="197" spans="7:11" x14ac:dyDescent="0.2">
      <c r="G197" s="22" t="s">
        <v>233</v>
      </c>
      <c r="H197" s="19">
        <v>0</v>
      </c>
      <c r="I197" s="19">
        <f>IFERROR(VLOOKUP(F197&amp;G197,#REF!,8,FALSE),0)</f>
        <v>0</v>
      </c>
      <c r="J197" s="19">
        <f>IFERROR(VLOOKUP(F197&amp;G197,#REF!,14,FALSE),0)</f>
        <v>0</v>
      </c>
      <c r="K197" s="19">
        <f>IFERROR(VLOOKUP(F197&amp;G197,#REF!,19,FALSE),0)</f>
        <v>0</v>
      </c>
    </row>
    <row r="198" spans="7:11" x14ac:dyDescent="0.2">
      <c r="G198" s="22" t="s">
        <v>234</v>
      </c>
      <c r="H198" s="19">
        <v>0</v>
      </c>
      <c r="I198" s="19">
        <f>IFERROR(VLOOKUP(F198&amp;G198,#REF!,8,FALSE),0)</f>
        <v>0</v>
      </c>
      <c r="J198" s="19">
        <f>IFERROR(VLOOKUP(F198&amp;G198,#REF!,14,FALSE),0)</f>
        <v>0</v>
      </c>
      <c r="K198" s="19">
        <f>IFERROR(VLOOKUP(F198&amp;G198,#REF!,19,FALSE),0)</f>
        <v>0</v>
      </c>
    </row>
    <row r="199" spans="7:11" x14ac:dyDescent="0.2">
      <c r="G199" s="22" t="s">
        <v>235</v>
      </c>
      <c r="H199" s="19">
        <v>0</v>
      </c>
      <c r="I199" s="19">
        <f>IFERROR(VLOOKUP(F199&amp;G199,#REF!,8,FALSE),0)</f>
        <v>0</v>
      </c>
      <c r="J199" s="19">
        <f>IFERROR(VLOOKUP(F199&amp;G199,#REF!,14,FALSE),0)</f>
        <v>0</v>
      </c>
      <c r="K199" s="19">
        <f>IFERROR(VLOOKUP(F199&amp;G199,#REF!,19,FALSE),0)</f>
        <v>0</v>
      </c>
    </row>
    <row r="200" spans="7:11" x14ac:dyDescent="0.2">
      <c r="G200" s="22" t="s">
        <v>236</v>
      </c>
      <c r="H200" s="19">
        <v>0</v>
      </c>
      <c r="I200" s="19">
        <f>IFERROR(VLOOKUP(F200&amp;G200,#REF!,8,FALSE),0)</f>
        <v>0</v>
      </c>
      <c r="J200" s="19">
        <f>IFERROR(VLOOKUP(F200&amp;G200,#REF!,14,FALSE),0)</f>
        <v>0</v>
      </c>
      <c r="K200" s="19">
        <f>IFERROR(VLOOKUP(F200&amp;G200,#REF!,19,FALSE),0)</f>
        <v>0</v>
      </c>
    </row>
    <row r="201" spans="7:11" x14ac:dyDescent="0.25">
      <c r="I201" s="25">
        <f>SUM(I3:I200)</f>
        <v>863359300</v>
      </c>
      <c r="J201" s="25">
        <f>SUM(J3:J200)</f>
        <v>211270500</v>
      </c>
      <c r="K201" s="25">
        <f>SUM(K3:K200)</f>
        <v>159032600</v>
      </c>
    </row>
    <row r="204" spans="7:11" x14ac:dyDescent="0.25">
      <c r="I204" s="19">
        <v>26344659870.249996</v>
      </c>
      <c r="J204" s="19">
        <v>20120909484.07</v>
      </c>
      <c r="K204" s="19">
        <v>18923646849.309998</v>
      </c>
    </row>
    <row r="206" spans="7:11" x14ac:dyDescent="0.25">
      <c r="I206" s="19">
        <f>I204-I201</f>
        <v>25481300570.249996</v>
      </c>
      <c r="J206" s="19">
        <f>J204-J201</f>
        <v>19909638984.07</v>
      </c>
      <c r="K206" s="19">
        <f>K204-K201</f>
        <v>18764614249.309998</v>
      </c>
    </row>
  </sheetData>
  <autoFilter ref="B1:D155"/>
  <pageMargins left="0.7" right="0.7" top="0.75" bottom="0.75" header="0.3" footer="0.3"/>
  <pageSetup paperSize="9" orientation="portrait"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I76"/>
  <sheetViews>
    <sheetView view="pageBreakPreview" zoomScale="85" zoomScaleNormal="85" zoomScaleSheetLayoutView="85" workbookViewId="0">
      <pane ySplit="2" topLeftCell="A3" activePane="bottomLeft" state="frozen"/>
      <selection pane="bottomLeft" activeCell="B90" sqref="B90"/>
    </sheetView>
  </sheetViews>
  <sheetFormatPr defaultRowHeight="15" x14ac:dyDescent="0.25"/>
  <cols>
    <col min="1" max="1" width="5.42578125" customWidth="1"/>
    <col min="2" max="2" width="72" customWidth="1"/>
    <col min="3" max="4" width="20" customWidth="1"/>
    <col min="5" max="6" width="21" customWidth="1"/>
    <col min="7" max="7" width="7.140625" customWidth="1"/>
    <col min="8" max="8" width="20.42578125" customWidth="1"/>
    <col min="9" max="9" width="17" style="48" customWidth="1"/>
  </cols>
  <sheetData>
    <row r="1" spans="1:9" ht="61.5" customHeight="1" x14ac:dyDescent="0.25">
      <c r="A1" s="130" t="s">
        <v>313</v>
      </c>
      <c r="B1" s="130"/>
      <c r="C1" s="130"/>
      <c r="D1" s="130"/>
      <c r="E1" s="130"/>
      <c r="F1" s="130"/>
      <c r="G1" s="130"/>
      <c r="H1" s="130"/>
      <c r="I1" s="130"/>
    </row>
    <row r="2" spans="1:9" ht="61.5" customHeight="1" x14ac:dyDescent="0.25">
      <c r="A2" s="28" t="s">
        <v>0</v>
      </c>
      <c r="B2" s="28" t="s">
        <v>16</v>
      </c>
      <c r="C2" s="30" t="s">
        <v>17</v>
      </c>
      <c r="D2" s="28" t="s">
        <v>18</v>
      </c>
      <c r="E2" s="29" t="s">
        <v>28</v>
      </c>
      <c r="F2" s="29" t="s">
        <v>20</v>
      </c>
      <c r="G2" s="29" t="s">
        <v>19</v>
      </c>
      <c r="H2" s="29" t="s">
        <v>21</v>
      </c>
      <c r="I2" s="29" t="s">
        <v>297</v>
      </c>
    </row>
    <row r="3" spans="1:9" ht="21.75" hidden="1" customHeight="1" x14ac:dyDescent="0.25">
      <c r="A3" s="129" t="s">
        <v>279</v>
      </c>
      <c r="B3" s="129"/>
      <c r="C3" s="129"/>
      <c r="D3" s="129"/>
      <c r="E3" s="129"/>
      <c r="F3" s="129"/>
      <c r="G3" s="129"/>
      <c r="H3" s="129"/>
      <c r="I3" s="129"/>
    </row>
    <row r="4" spans="1:9" ht="42" hidden="1" customHeight="1" x14ac:dyDescent="0.25">
      <c r="A4" s="34">
        <v>808</v>
      </c>
      <c r="B4" s="35" t="s">
        <v>29</v>
      </c>
      <c r="C4" s="36">
        <v>3622410</v>
      </c>
      <c r="D4" s="36">
        <v>3332600</v>
      </c>
      <c r="E4" s="36">
        <v>289810</v>
      </c>
      <c r="F4" s="37">
        <v>0</v>
      </c>
      <c r="G4" s="38">
        <f>E4/(E4+D4)</f>
        <v>8.0004748220107613E-2</v>
      </c>
      <c r="H4" s="39" t="s">
        <v>240</v>
      </c>
      <c r="I4" s="46" t="s">
        <v>298</v>
      </c>
    </row>
    <row r="5" spans="1:9" ht="42" hidden="1" customHeight="1" x14ac:dyDescent="0.25">
      <c r="A5" s="31">
        <v>808</v>
      </c>
      <c r="B5" s="32" t="s">
        <v>51</v>
      </c>
      <c r="C5" s="40">
        <v>51347900</v>
      </c>
      <c r="D5" s="40">
        <v>51347900</v>
      </c>
      <c r="E5" s="40">
        <v>0</v>
      </c>
      <c r="F5" s="33">
        <v>0</v>
      </c>
      <c r="G5" s="41" t="s">
        <v>278</v>
      </c>
      <c r="H5" s="39" t="s">
        <v>296</v>
      </c>
      <c r="I5" s="46" t="s">
        <v>298</v>
      </c>
    </row>
    <row r="6" spans="1:9" ht="18.75" hidden="1" customHeight="1" x14ac:dyDescent="0.25">
      <c r="A6" s="129" t="s">
        <v>280</v>
      </c>
      <c r="B6" s="129"/>
      <c r="C6" s="129"/>
      <c r="D6" s="129"/>
      <c r="E6" s="129"/>
      <c r="F6" s="129"/>
      <c r="G6" s="129"/>
      <c r="H6" s="129"/>
      <c r="I6" s="129"/>
    </row>
    <row r="7" spans="1:9" ht="38.25" hidden="1" x14ac:dyDescent="0.25">
      <c r="A7" s="43">
        <v>811</v>
      </c>
      <c r="B7" s="35" t="s">
        <v>59</v>
      </c>
      <c r="C7" s="36">
        <v>2018200</v>
      </c>
      <c r="D7" s="44">
        <v>1856700</v>
      </c>
      <c r="E7" s="37">
        <v>161500</v>
      </c>
      <c r="F7" s="37">
        <v>0</v>
      </c>
      <c r="G7" s="38">
        <v>8.0021801605390949E-2</v>
      </c>
      <c r="H7" s="39" t="s">
        <v>238</v>
      </c>
      <c r="I7" s="46" t="s">
        <v>298</v>
      </c>
    </row>
    <row r="8" spans="1:9" ht="18.75" hidden="1" customHeight="1" x14ac:dyDescent="0.25">
      <c r="A8" s="129" t="s">
        <v>281</v>
      </c>
      <c r="B8" s="129"/>
      <c r="C8" s="129"/>
      <c r="D8" s="129"/>
      <c r="E8" s="129"/>
      <c r="F8" s="129"/>
      <c r="G8" s="129"/>
      <c r="H8" s="129"/>
      <c r="I8" s="129"/>
    </row>
    <row r="9" spans="1:9" ht="38.25" hidden="1" x14ac:dyDescent="0.25">
      <c r="A9" s="1">
        <v>812</v>
      </c>
      <c r="B9" s="6" t="s">
        <v>52</v>
      </c>
      <c r="C9" s="3">
        <v>59194485</v>
      </c>
      <c r="D9" s="7">
        <v>58602540</v>
      </c>
      <c r="E9" s="3">
        <v>591945</v>
      </c>
      <c r="F9" s="9">
        <v>0</v>
      </c>
      <c r="G9" s="4">
        <v>1.000000253401985E-2</v>
      </c>
      <c r="H9" s="26" t="s">
        <v>272</v>
      </c>
      <c r="I9" s="46" t="s">
        <v>298</v>
      </c>
    </row>
    <row r="10" spans="1:9" ht="42.75" hidden="1" customHeight="1" x14ac:dyDescent="0.25">
      <c r="A10" s="5">
        <v>812</v>
      </c>
      <c r="B10" s="2" t="s">
        <v>67</v>
      </c>
      <c r="C10" s="3">
        <v>376964242</v>
      </c>
      <c r="D10" s="7">
        <v>373194600</v>
      </c>
      <c r="E10" s="9">
        <v>3769642</v>
      </c>
      <c r="F10" s="9">
        <v>0</v>
      </c>
      <c r="G10" s="4">
        <v>9.9999988858359666E-3</v>
      </c>
      <c r="H10" s="26" t="s">
        <v>257</v>
      </c>
      <c r="I10" s="46" t="s">
        <v>298</v>
      </c>
    </row>
    <row r="11" spans="1:9" ht="18.75" hidden="1" customHeight="1" x14ac:dyDescent="0.25">
      <c r="A11" s="129" t="s">
        <v>282</v>
      </c>
      <c r="B11" s="129"/>
      <c r="C11" s="129"/>
      <c r="D11" s="129"/>
      <c r="E11" s="129"/>
      <c r="F11" s="129"/>
      <c r="G11" s="129"/>
      <c r="H11" s="129"/>
      <c r="I11" s="129"/>
    </row>
    <row r="12" spans="1:9" ht="47.25" customHeight="1" x14ac:dyDescent="0.25">
      <c r="A12" s="45">
        <v>814</v>
      </c>
      <c r="B12" s="35" t="s">
        <v>39</v>
      </c>
      <c r="C12" s="36">
        <v>359030000</v>
      </c>
      <c r="D12" s="36">
        <v>317813800</v>
      </c>
      <c r="E12" s="36">
        <f>D12*0.08/0.92</f>
        <v>27635982.608695652</v>
      </c>
      <c r="F12" s="37">
        <v>0</v>
      </c>
      <c r="G12" s="38">
        <v>7.9993315321839398E-2</v>
      </c>
      <c r="H12" s="42" t="s">
        <v>307</v>
      </c>
      <c r="I12" s="46" t="s">
        <v>299</v>
      </c>
    </row>
    <row r="13" spans="1:9" ht="38.25" hidden="1" x14ac:dyDescent="0.25">
      <c r="A13" s="1">
        <v>814</v>
      </c>
      <c r="B13" s="2" t="s">
        <v>40</v>
      </c>
      <c r="C13" s="3">
        <v>158336000</v>
      </c>
      <c r="D13" s="3">
        <v>151876000</v>
      </c>
      <c r="E13" s="3">
        <v>6460000</v>
      </c>
      <c r="F13" s="9">
        <v>0</v>
      </c>
      <c r="G13" s="4">
        <v>4.079931285367825E-2</v>
      </c>
      <c r="H13" s="26" t="s">
        <v>268</v>
      </c>
      <c r="I13" s="46" t="s">
        <v>298</v>
      </c>
    </row>
    <row r="14" spans="1:9" ht="63.75" hidden="1" x14ac:dyDescent="0.25">
      <c r="A14" s="1">
        <v>814</v>
      </c>
      <c r="B14" s="6" t="s">
        <v>41</v>
      </c>
      <c r="C14" s="3">
        <v>35000000</v>
      </c>
      <c r="D14" s="3">
        <v>21000000</v>
      </c>
      <c r="E14" s="3">
        <v>14000000</v>
      </c>
      <c r="F14" s="9">
        <v>0</v>
      </c>
      <c r="G14" s="4">
        <v>0.4</v>
      </c>
      <c r="H14" s="26" t="s">
        <v>269</v>
      </c>
      <c r="I14" s="46" t="s">
        <v>298</v>
      </c>
    </row>
    <row r="15" spans="1:9" ht="42.75" hidden="1" customHeight="1" x14ac:dyDescent="0.25">
      <c r="A15" s="1">
        <v>814</v>
      </c>
      <c r="B15" s="2" t="s">
        <v>43</v>
      </c>
      <c r="C15" s="3">
        <v>105908600</v>
      </c>
      <c r="D15" s="3">
        <v>97380200</v>
      </c>
      <c r="E15" s="3">
        <v>8528400</v>
      </c>
      <c r="F15" s="9">
        <v>0</v>
      </c>
      <c r="G15" s="4">
        <v>8.0526038489792146E-2</v>
      </c>
      <c r="H15" s="26" t="s">
        <v>263</v>
      </c>
      <c r="I15" s="46" t="s">
        <v>298</v>
      </c>
    </row>
    <row r="16" spans="1:9" ht="33" hidden="1" customHeight="1" x14ac:dyDescent="0.25">
      <c r="A16" s="1">
        <v>814</v>
      </c>
      <c r="B16" s="2" t="s">
        <v>46</v>
      </c>
      <c r="C16" s="3">
        <v>56071400</v>
      </c>
      <c r="D16" s="3">
        <v>51585600</v>
      </c>
      <c r="E16" s="3">
        <v>4485800</v>
      </c>
      <c r="F16" s="9">
        <v>0</v>
      </c>
      <c r="G16" s="4">
        <v>8.0001569427551295E-2</v>
      </c>
      <c r="H16" s="26" t="s">
        <v>270</v>
      </c>
      <c r="I16" s="46" t="s">
        <v>298</v>
      </c>
    </row>
    <row r="17" spans="1:9" ht="36.75" hidden="1" customHeight="1" x14ac:dyDescent="0.25">
      <c r="A17" s="1">
        <v>814</v>
      </c>
      <c r="B17" s="2" t="s">
        <v>47</v>
      </c>
      <c r="C17" s="3">
        <v>42095200</v>
      </c>
      <c r="D17" s="3">
        <v>19485800</v>
      </c>
      <c r="E17" s="3">
        <v>22609400</v>
      </c>
      <c r="F17" s="9">
        <v>0</v>
      </c>
      <c r="G17" s="4">
        <v>0.5371016172865315</v>
      </c>
      <c r="H17" s="26" t="s">
        <v>264</v>
      </c>
      <c r="I17" s="46" t="s">
        <v>298</v>
      </c>
    </row>
    <row r="18" spans="1:9" ht="51" hidden="1" x14ac:dyDescent="0.25">
      <c r="A18" s="1">
        <v>814</v>
      </c>
      <c r="B18" s="2" t="s">
        <v>53</v>
      </c>
      <c r="C18" s="3">
        <v>58684900</v>
      </c>
      <c r="D18" s="3">
        <v>9634200</v>
      </c>
      <c r="E18" s="3">
        <v>49050700</v>
      </c>
      <c r="F18" s="9">
        <v>0</v>
      </c>
      <c r="G18" s="4">
        <v>0.83583170457817935</v>
      </c>
      <c r="H18" s="26" t="s">
        <v>292</v>
      </c>
      <c r="I18" s="46" t="s">
        <v>298</v>
      </c>
    </row>
    <row r="19" spans="1:9" ht="76.5" hidden="1" x14ac:dyDescent="0.25">
      <c r="A19" s="1">
        <v>814</v>
      </c>
      <c r="B19" s="2" t="s">
        <v>90</v>
      </c>
      <c r="C19" s="7">
        <v>322732100</v>
      </c>
      <c r="D19" s="7">
        <v>322732100</v>
      </c>
      <c r="E19" s="7">
        <v>0</v>
      </c>
      <c r="F19" s="9">
        <v>0</v>
      </c>
      <c r="G19" s="11" t="s">
        <v>278</v>
      </c>
      <c r="H19" s="26" t="s">
        <v>308</v>
      </c>
      <c r="I19" s="46" t="s">
        <v>298</v>
      </c>
    </row>
    <row r="20" spans="1:9" ht="51" hidden="1" x14ac:dyDescent="0.25">
      <c r="A20" s="1">
        <v>814</v>
      </c>
      <c r="B20" s="2" t="s">
        <v>86</v>
      </c>
      <c r="C20" s="7">
        <v>44547000</v>
      </c>
      <c r="D20" s="7">
        <v>44547000</v>
      </c>
      <c r="E20" s="7">
        <v>0</v>
      </c>
      <c r="F20" s="9">
        <v>0</v>
      </c>
      <c r="G20" s="11" t="s">
        <v>278</v>
      </c>
      <c r="H20" s="26" t="s">
        <v>267</v>
      </c>
      <c r="I20" s="46" t="s">
        <v>298</v>
      </c>
    </row>
    <row r="21" spans="1:9" ht="48" hidden="1" customHeight="1" x14ac:dyDescent="0.25">
      <c r="A21" s="1">
        <v>814</v>
      </c>
      <c r="B21" s="2" t="s">
        <v>87</v>
      </c>
      <c r="C21" s="7">
        <v>151930300</v>
      </c>
      <c r="D21" s="7">
        <v>151930300</v>
      </c>
      <c r="E21" s="7">
        <v>0</v>
      </c>
      <c r="F21" s="9">
        <v>0</v>
      </c>
      <c r="G21" s="11" t="s">
        <v>278</v>
      </c>
      <c r="H21" s="26" t="s">
        <v>301</v>
      </c>
      <c r="I21" s="46" t="s">
        <v>299</v>
      </c>
    </row>
    <row r="22" spans="1:9" ht="60" hidden="1" customHeight="1" x14ac:dyDescent="0.25">
      <c r="A22" s="1">
        <v>814</v>
      </c>
      <c r="B22" s="2" t="s">
        <v>88</v>
      </c>
      <c r="C22" s="7">
        <v>10251000</v>
      </c>
      <c r="D22" s="7">
        <v>10251000</v>
      </c>
      <c r="E22" s="7">
        <v>0</v>
      </c>
      <c r="F22" s="9">
        <v>0</v>
      </c>
      <c r="G22" s="11" t="s">
        <v>278</v>
      </c>
      <c r="H22" s="26" t="s">
        <v>291</v>
      </c>
      <c r="I22" s="46" t="s">
        <v>298</v>
      </c>
    </row>
    <row r="23" spans="1:9" ht="51" hidden="1" x14ac:dyDescent="0.25">
      <c r="A23" s="1">
        <v>814</v>
      </c>
      <c r="B23" s="2" t="s">
        <v>89</v>
      </c>
      <c r="C23" s="7">
        <v>2179800</v>
      </c>
      <c r="D23" s="7">
        <v>2179800</v>
      </c>
      <c r="E23" s="7">
        <v>0</v>
      </c>
      <c r="F23" s="9">
        <v>0</v>
      </c>
      <c r="G23" s="11" t="s">
        <v>278</v>
      </c>
      <c r="H23" s="26" t="s">
        <v>258</v>
      </c>
      <c r="I23" s="46" t="s">
        <v>298</v>
      </c>
    </row>
    <row r="24" spans="1:9" ht="24" hidden="1" customHeight="1" x14ac:dyDescent="0.25">
      <c r="A24" s="129" t="s">
        <v>283</v>
      </c>
      <c r="B24" s="129"/>
      <c r="C24" s="129"/>
      <c r="D24" s="129"/>
      <c r="E24" s="129"/>
      <c r="F24" s="129"/>
      <c r="G24" s="129"/>
      <c r="H24" s="129"/>
      <c r="I24" s="129"/>
    </row>
    <row r="25" spans="1:9" ht="43.5" hidden="1" customHeight="1" x14ac:dyDescent="0.25">
      <c r="A25" s="1">
        <v>815</v>
      </c>
      <c r="B25" s="2" t="s">
        <v>55</v>
      </c>
      <c r="C25" s="3">
        <v>34589348</v>
      </c>
      <c r="D25" s="7">
        <v>31822200</v>
      </c>
      <c r="E25" s="3">
        <v>2767148</v>
      </c>
      <c r="F25" s="9">
        <v>0</v>
      </c>
      <c r="G25" s="4">
        <v>8.0000004625701532E-2</v>
      </c>
      <c r="H25" s="26" t="s">
        <v>265</v>
      </c>
      <c r="I25" s="46" t="s">
        <v>298</v>
      </c>
    </row>
    <row r="26" spans="1:9" ht="43.5" hidden="1" customHeight="1" x14ac:dyDescent="0.25">
      <c r="A26" s="5">
        <v>815</v>
      </c>
      <c r="B26" s="2" t="s">
        <v>60</v>
      </c>
      <c r="C26" s="3">
        <v>8854131</v>
      </c>
      <c r="D26" s="3">
        <v>8145800</v>
      </c>
      <c r="E26" s="9">
        <v>708331</v>
      </c>
      <c r="F26" s="9">
        <v>0</v>
      </c>
      <c r="G26" s="4">
        <v>8.0000058729648341E-2</v>
      </c>
      <c r="H26" s="26" t="s">
        <v>244</v>
      </c>
      <c r="I26" s="46" t="s">
        <v>298</v>
      </c>
    </row>
    <row r="27" spans="1:9" ht="44.25" hidden="1" customHeight="1" x14ac:dyDescent="0.25">
      <c r="A27" s="5">
        <v>815</v>
      </c>
      <c r="B27" s="2" t="s">
        <v>61</v>
      </c>
      <c r="C27" s="3">
        <v>5061742</v>
      </c>
      <c r="D27" s="3">
        <v>4656800</v>
      </c>
      <c r="E27" s="9">
        <v>404942</v>
      </c>
      <c r="F27" s="9">
        <v>0</v>
      </c>
      <c r="G27" s="4">
        <v>8.0000521559573753E-2</v>
      </c>
      <c r="H27" s="26" t="s">
        <v>245</v>
      </c>
      <c r="I27" s="46" t="s">
        <v>298</v>
      </c>
    </row>
    <row r="28" spans="1:9" ht="42.75" hidden="1" customHeight="1" x14ac:dyDescent="0.25">
      <c r="A28" s="5">
        <v>815</v>
      </c>
      <c r="B28" s="2" t="s">
        <v>61</v>
      </c>
      <c r="C28" s="3">
        <v>19085556</v>
      </c>
      <c r="D28" s="3">
        <v>18894700</v>
      </c>
      <c r="E28" s="9">
        <v>190856</v>
      </c>
      <c r="F28" s="9">
        <v>0</v>
      </c>
      <c r="G28" s="4">
        <v>1.0000023054083413E-2</v>
      </c>
      <c r="H28" s="26" t="s">
        <v>259</v>
      </c>
      <c r="I28" s="46" t="s">
        <v>298</v>
      </c>
    </row>
    <row r="29" spans="1:9" ht="24" hidden="1" customHeight="1" x14ac:dyDescent="0.25">
      <c r="A29" s="129" t="s">
        <v>284</v>
      </c>
      <c r="B29" s="129"/>
      <c r="C29" s="129"/>
      <c r="D29" s="129"/>
      <c r="E29" s="129"/>
      <c r="F29" s="129"/>
      <c r="G29" s="129"/>
      <c r="H29" s="129"/>
      <c r="I29" s="129"/>
    </row>
    <row r="30" spans="1:9" ht="47.25" hidden="1" customHeight="1" x14ac:dyDescent="0.25">
      <c r="A30" s="34">
        <v>816</v>
      </c>
      <c r="B30" s="35" t="s">
        <v>33</v>
      </c>
      <c r="C30" s="36">
        <v>65873.02</v>
      </c>
      <c r="D30" s="36">
        <v>41500</v>
      </c>
      <c r="E30" s="36">
        <v>24373.020000000004</v>
      </c>
      <c r="F30" s="37">
        <v>0</v>
      </c>
      <c r="G30" s="38">
        <v>0.37000003946987708</v>
      </c>
      <c r="H30" s="26" t="s">
        <v>309</v>
      </c>
      <c r="I30" s="46" t="s">
        <v>298</v>
      </c>
    </row>
    <row r="31" spans="1:9" ht="42.75" hidden="1" customHeight="1" x14ac:dyDescent="0.25">
      <c r="A31" s="1">
        <v>816</v>
      </c>
      <c r="B31" s="2" t="s">
        <v>38</v>
      </c>
      <c r="C31" s="3">
        <v>23156521.739999998</v>
      </c>
      <c r="D31" s="3">
        <v>21304000</v>
      </c>
      <c r="E31" s="3">
        <v>1852521.7399999984</v>
      </c>
      <c r="F31" s="9">
        <v>0</v>
      </c>
      <c r="G31" s="4">
        <v>8.0000000034547436E-2</v>
      </c>
      <c r="H31" s="26" t="s">
        <v>255</v>
      </c>
      <c r="I31" s="46" t="s">
        <v>298</v>
      </c>
    </row>
    <row r="32" spans="1:9" ht="42" hidden="1" customHeight="1" x14ac:dyDescent="0.25">
      <c r="A32" s="1">
        <v>816</v>
      </c>
      <c r="B32" s="2" t="s">
        <v>44</v>
      </c>
      <c r="C32" s="3">
        <v>73047879</v>
      </c>
      <c r="D32" s="3">
        <v>72317400</v>
      </c>
      <c r="E32" s="3">
        <v>730479</v>
      </c>
      <c r="F32" s="9">
        <v>0</v>
      </c>
      <c r="G32" s="4">
        <v>1.0000002874826797E-2</v>
      </c>
      <c r="H32" s="26" t="s">
        <v>254</v>
      </c>
      <c r="I32" s="46" t="s">
        <v>298</v>
      </c>
    </row>
    <row r="33" spans="1:9" ht="48.75" hidden="1" customHeight="1" x14ac:dyDescent="0.25">
      <c r="A33" s="1">
        <v>816</v>
      </c>
      <c r="B33" s="2" t="s">
        <v>45</v>
      </c>
      <c r="C33" s="3">
        <v>23118283</v>
      </c>
      <c r="D33" s="3">
        <v>22887100</v>
      </c>
      <c r="E33" s="3">
        <v>231183</v>
      </c>
      <c r="F33" s="9">
        <v>0</v>
      </c>
      <c r="G33" s="4">
        <v>1.0000007353487281E-2</v>
      </c>
      <c r="H33" s="26" t="s">
        <v>256</v>
      </c>
      <c r="I33" s="46" t="s">
        <v>298</v>
      </c>
    </row>
    <row r="34" spans="1:9" ht="51" hidden="1" x14ac:dyDescent="0.25">
      <c r="A34" s="1">
        <v>816</v>
      </c>
      <c r="B34" s="6" t="s">
        <v>50</v>
      </c>
      <c r="C34" s="3">
        <v>124404021.7</v>
      </c>
      <c r="D34" s="7">
        <v>114451700</v>
      </c>
      <c r="E34" s="3">
        <v>9952321.700000003</v>
      </c>
      <c r="F34" s="9">
        <v>0</v>
      </c>
      <c r="G34" s="4">
        <v>7.9999999710620315E-2</v>
      </c>
      <c r="H34" s="26" t="s">
        <v>239</v>
      </c>
      <c r="I34" s="46" t="s">
        <v>298</v>
      </c>
    </row>
    <row r="35" spans="1:9" ht="39.75" hidden="1" customHeight="1" x14ac:dyDescent="0.25">
      <c r="A35" s="5">
        <v>816</v>
      </c>
      <c r="B35" s="2" t="s">
        <v>62</v>
      </c>
      <c r="C35" s="3">
        <v>473375217.38999999</v>
      </c>
      <c r="D35" s="7">
        <v>435505200</v>
      </c>
      <c r="E35" s="9">
        <v>37870017.389999986</v>
      </c>
      <c r="F35" s="9">
        <v>0</v>
      </c>
      <c r="G35" s="4">
        <v>7.9999999997464988E-2</v>
      </c>
      <c r="H35" s="26" t="s">
        <v>253</v>
      </c>
      <c r="I35" s="46" t="s">
        <v>298</v>
      </c>
    </row>
    <row r="36" spans="1:9" ht="63.75" hidden="1" x14ac:dyDescent="0.25">
      <c r="A36" s="1">
        <v>816</v>
      </c>
      <c r="B36" s="2" t="s">
        <v>72</v>
      </c>
      <c r="C36" s="7">
        <v>240341241.31</v>
      </c>
      <c r="D36" s="7">
        <v>216723700</v>
      </c>
      <c r="E36" s="7">
        <v>18845539.199999988</v>
      </c>
      <c r="F36" s="7">
        <v>4772002.1100000003</v>
      </c>
      <c r="G36" s="11">
        <v>8.0000000271682289E-2</v>
      </c>
      <c r="H36" s="26" t="s">
        <v>294</v>
      </c>
      <c r="I36" s="46" t="s">
        <v>298</v>
      </c>
    </row>
    <row r="37" spans="1:9" ht="24" hidden="1" customHeight="1" x14ac:dyDescent="0.25">
      <c r="A37" s="129" t="s">
        <v>285</v>
      </c>
      <c r="B37" s="129"/>
      <c r="C37" s="129"/>
      <c r="D37" s="129"/>
      <c r="E37" s="129"/>
      <c r="F37" s="129"/>
      <c r="G37" s="129"/>
      <c r="H37" s="129"/>
      <c r="I37" s="129"/>
    </row>
    <row r="38" spans="1:9" ht="43.5" hidden="1" customHeight="1" x14ac:dyDescent="0.25">
      <c r="A38" s="5">
        <v>817</v>
      </c>
      <c r="B38" s="2" t="s">
        <v>64</v>
      </c>
      <c r="C38" s="3">
        <v>192175543.47999999</v>
      </c>
      <c r="D38" s="7">
        <v>176801500</v>
      </c>
      <c r="E38" s="9">
        <v>15374043.479999989</v>
      </c>
      <c r="F38" s="9">
        <v>0</v>
      </c>
      <c r="G38" s="4">
        <v>8.0000000008325675E-2</v>
      </c>
      <c r="H38" s="26" t="s">
        <v>248</v>
      </c>
      <c r="I38" s="46" t="s">
        <v>298</v>
      </c>
    </row>
    <row r="39" spans="1:9" ht="42" hidden="1" customHeight="1" x14ac:dyDescent="0.25">
      <c r="A39" s="5">
        <v>817</v>
      </c>
      <c r="B39" s="2" t="s">
        <v>65</v>
      </c>
      <c r="C39" s="3">
        <v>112438586.95999999</v>
      </c>
      <c r="D39" s="7">
        <v>103443500</v>
      </c>
      <c r="E39" s="9">
        <v>8995086.9599999934</v>
      </c>
      <c r="F39" s="9">
        <v>0</v>
      </c>
      <c r="G39" s="4">
        <v>8.0000000028459931E-2</v>
      </c>
      <c r="H39" s="26" t="s">
        <v>295</v>
      </c>
      <c r="I39" s="46" t="s">
        <v>298</v>
      </c>
    </row>
    <row r="40" spans="1:9" ht="38.25" hidden="1" x14ac:dyDescent="0.25">
      <c r="A40" s="5">
        <v>817</v>
      </c>
      <c r="B40" s="2" t="s">
        <v>66</v>
      </c>
      <c r="C40" s="3">
        <v>1817392282.6099999</v>
      </c>
      <c r="D40" s="7">
        <v>1672000900</v>
      </c>
      <c r="E40" s="9">
        <v>145391382.6099999</v>
      </c>
      <c r="F40" s="9">
        <v>0</v>
      </c>
      <c r="G40" s="4">
        <v>8.0000000000660237E-2</v>
      </c>
      <c r="H40" s="26" t="s">
        <v>260</v>
      </c>
      <c r="I40" s="46" t="s">
        <v>298</v>
      </c>
    </row>
    <row r="41" spans="1:9" ht="42" hidden="1" customHeight="1" x14ac:dyDescent="0.25">
      <c r="A41" s="1">
        <v>817</v>
      </c>
      <c r="B41" s="2" t="s">
        <v>69</v>
      </c>
      <c r="C41" s="3">
        <v>45053913.039999999</v>
      </c>
      <c r="D41" s="3">
        <v>41449600</v>
      </c>
      <c r="E41" s="9">
        <v>3604313.0399999991</v>
      </c>
      <c r="F41" s="9">
        <v>0</v>
      </c>
      <c r="G41" s="4">
        <v>7.9999999928973969E-2</v>
      </c>
      <c r="H41" s="26" t="s">
        <v>266</v>
      </c>
      <c r="I41" s="46" t="s">
        <v>298</v>
      </c>
    </row>
    <row r="42" spans="1:9" ht="42.75" hidden="1" customHeight="1" x14ac:dyDescent="0.25">
      <c r="A42" s="1">
        <v>817</v>
      </c>
      <c r="B42" s="2" t="s">
        <v>70</v>
      </c>
      <c r="C42" s="3">
        <v>626847.82999999996</v>
      </c>
      <c r="D42" s="3">
        <v>576700</v>
      </c>
      <c r="E42" s="9">
        <v>50147.829999999958</v>
      </c>
      <c r="F42" s="9">
        <v>0</v>
      </c>
      <c r="G42" s="4">
        <v>8.0000005743020533E-2</v>
      </c>
      <c r="H42" s="26" t="s">
        <v>251</v>
      </c>
      <c r="I42" s="46" t="s">
        <v>298</v>
      </c>
    </row>
    <row r="43" spans="1:9" ht="42" hidden="1" customHeight="1" x14ac:dyDescent="0.25">
      <c r="A43" s="1">
        <v>817</v>
      </c>
      <c r="B43" s="2" t="s">
        <v>71</v>
      </c>
      <c r="C43" s="9">
        <v>147379456.52000001</v>
      </c>
      <c r="D43" s="3">
        <v>135589100</v>
      </c>
      <c r="E43" s="9">
        <v>11790356.520000011</v>
      </c>
      <c r="F43" s="9">
        <v>0</v>
      </c>
      <c r="G43" s="4">
        <v>7.9999999989143741E-2</v>
      </c>
      <c r="H43" s="26" t="s">
        <v>249</v>
      </c>
      <c r="I43" s="46" t="s">
        <v>298</v>
      </c>
    </row>
    <row r="44" spans="1:9" ht="60" hidden="1" customHeight="1" x14ac:dyDescent="0.25">
      <c r="A44" s="5">
        <v>817</v>
      </c>
      <c r="B44" s="6" t="s">
        <v>68</v>
      </c>
      <c r="C44" s="3">
        <v>751224925.51999998</v>
      </c>
      <c r="D44" s="7">
        <v>628190100</v>
      </c>
      <c r="E44" s="7">
        <v>121004825.52</v>
      </c>
      <c r="F44" s="7">
        <v>2030000</v>
      </c>
      <c r="G44" s="4">
        <v>0.16151314083716353</v>
      </c>
      <c r="H44" s="26" t="s">
        <v>277</v>
      </c>
      <c r="I44" s="46" t="s">
        <v>298</v>
      </c>
    </row>
    <row r="45" spans="1:9" ht="38.25" hidden="1" x14ac:dyDescent="0.25">
      <c r="A45" s="1">
        <v>817</v>
      </c>
      <c r="B45" s="2" t="s">
        <v>75</v>
      </c>
      <c r="C45" s="7">
        <v>38844992.369999997</v>
      </c>
      <c r="D45" s="7">
        <v>37844992.369999997</v>
      </c>
      <c r="E45" s="7">
        <v>1000000</v>
      </c>
      <c r="F45" s="9">
        <v>0</v>
      </c>
      <c r="G45" s="11">
        <v>2.5743343967607531E-2</v>
      </c>
      <c r="H45" s="27" t="s">
        <v>275</v>
      </c>
      <c r="I45" s="47" t="s">
        <v>300</v>
      </c>
    </row>
    <row r="46" spans="1:9" ht="24" hidden="1" customHeight="1" x14ac:dyDescent="0.25">
      <c r="A46" s="129" t="s">
        <v>286</v>
      </c>
      <c r="B46" s="129"/>
      <c r="C46" s="129"/>
      <c r="D46" s="129"/>
      <c r="E46" s="129"/>
      <c r="F46" s="129"/>
      <c r="G46" s="129"/>
      <c r="H46" s="129"/>
      <c r="I46" s="129"/>
    </row>
    <row r="47" spans="1:9" ht="38.25" hidden="1" x14ac:dyDescent="0.25">
      <c r="A47" s="10">
        <v>819</v>
      </c>
      <c r="B47" s="2" t="s">
        <v>30</v>
      </c>
      <c r="C47" s="3">
        <v>165610290</v>
      </c>
      <c r="D47" s="3">
        <v>152361500</v>
      </c>
      <c r="E47" s="3">
        <v>13248790</v>
      </c>
      <c r="F47" s="9">
        <v>0</v>
      </c>
      <c r="G47" s="4">
        <v>7.9999799529364993E-2</v>
      </c>
      <c r="H47" s="26" t="s">
        <v>261</v>
      </c>
      <c r="I47" s="46" t="s">
        <v>298</v>
      </c>
    </row>
    <row r="48" spans="1:9" ht="38.25" hidden="1" x14ac:dyDescent="0.25">
      <c r="A48" s="1">
        <v>819</v>
      </c>
      <c r="B48" s="6" t="s">
        <v>74</v>
      </c>
      <c r="C48" s="7">
        <v>1005734448</v>
      </c>
      <c r="D48" s="7">
        <v>746080700</v>
      </c>
      <c r="E48" s="7">
        <v>259653748</v>
      </c>
      <c r="F48" s="9">
        <v>0</v>
      </c>
      <c r="G48" s="11">
        <v>0.25817326682639391</v>
      </c>
      <c r="H48" s="27" t="s">
        <v>274</v>
      </c>
      <c r="I48" s="47" t="s">
        <v>300</v>
      </c>
    </row>
    <row r="49" spans="1:9" ht="24" hidden="1" customHeight="1" x14ac:dyDescent="0.25">
      <c r="A49" s="129" t="s">
        <v>287</v>
      </c>
      <c r="B49" s="129"/>
      <c r="C49" s="129"/>
      <c r="D49" s="129"/>
      <c r="E49" s="129"/>
      <c r="F49" s="129"/>
      <c r="G49" s="129"/>
      <c r="H49" s="129"/>
      <c r="I49" s="129"/>
    </row>
    <row r="50" spans="1:9" ht="44.25" hidden="1" customHeight="1" x14ac:dyDescent="0.25">
      <c r="A50" s="34">
        <v>821</v>
      </c>
      <c r="B50" s="35" t="s">
        <v>35</v>
      </c>
      <c r="C50" s="36">
        <v>398641000</v>
      </c>
      <c r="D50" s="36">
        <v>78641000</v>
      </c>
      <c r="E50" s="36">
        <v>6838347.8299999833</v>
      </c>
      <c r="F50" s="36">
        <v>313161652.17000002</v>
      </c>
      <c r="G50" s="38">
        <v>8.0000000042115257E-2</v>
      </c>
      <c r="H50" s="39" t="s">
        <v>241</v>
      </c>
      <c r="I50" s="46" t="s">
        <v>298</v>
      </c>
    </row>
    <row r="51" spans="1:9" ht="47.25" hidden="1" customHeight="1" x14ac:dyDescent="0.25">
      <c r="A51" s="1">
        <v>821</v>
      </c>
      <c r="B51" s="2" t="s">
        <v>36</v>
      </c>
      <c r="C51" s="3">
        <v>536863584</v>
      </c>
      <c r="D51" s="3">
        <v>487761600</v>
      </c>
      <c r="E51" s="3">
        <v>42414052.170000017</v>
      </c>
      <c r="F51" s="3">
        <v>6687931.8299999833</v>
      </c>
      <c r="G51" s="4">
        <v>7.9999999993209822E-2</v>
      </c>
      <c r="H51" s="26" t="s">
        <v>250</v>
      </c>
      <c r="I51" s="46" t="s">
        <v>298</v>
      </c>
    </row>
    <row r="52" spans="1:9" ht="44.25" hidden="1" customHeight="1" x14ac:dyDescent="0.25">
      <c r="A52" s="1">
        <v>821</v>
      </c>
      <c r="B52" s="2" t="s">
        <v>54</v>
      </c>
      <c r="C52" s="3">
        <v>1280000</v>
      </c>
      <c r="D52" s="3">
        <v>1177600</v>
      </c>
      <c r="E52" s="3">
        <v>102400</v>
      </c>
      <c r="F52" s="9">
        <v>0</v>
      </c>
      <c r="G52" s="4">
        <v>0.08</v>
      </c>
      <c r="H52" s="26" t="s">
        <v>242</v>
      </c>
      <c r="I52" s="46" t="s">
        <v>298</v>
      </c>
    </row>
    <row r="53" spans="1:9" ht="43.5" hidden="1" customHeight="1" x14ac:dyDescent="0.25">
      <c r="A53" s="1">
        <v>821</v>
      </c>
      <c r="B53" s="2" t="s">
        <v>57</v>
      </c>
      <c r="C53" s="3">
        <v>74254890</v>
      </c>
      <c r="D53" s="3">
        <v>41932700</v>
      </c>
      <c r="E53" s="3">
        <v>32322190</v>
      </c>
      <c r="F53" s="9">
        <v>0</v>
      </c>
      <c r="G53" s="4">
        <v>0.43528702284792287</v>
      </c>
      <c r="H53" s="26" t="s">
        <v>243</v>
      </c>
      <c r="I53" s="46" t="s">
        <v>298</v>
      </c>
    </row>
    <row r="54" spans="1:9" ht="59.25" hidden="1" customHeight="1" x14ac:dyDescent="0.25">
      <c r="A54" s="1">
        <v>821</v>
      </c>
      <c r="B54" s="2" t="s">
        <v>32</v>
      </c>
      <c r="C54" s="3">
        <v>19477755.390000001</v>
      </c>
      <c r="D54" s="3">
        <v>8007300</v>
      </c>
      <c r="E54" s="3">
        <v>1548417.3900000001</v>
      </c>
      <c r="F54" s="3">
        <v>9922038</v>
      </c>
      <c r="G54" s="4">
        <v>0.1620409359971664</v>
      </c>
      <c r="H54" s="26" t="s">
        <v>276</v>
      </c>
      <c r="I54" s="46" t="s">
        <v>298</v>
      </c>
    </row>
    <row r="55" spans="1:9" ht="37.5" hidden="1" customHeight="1" x14ac:dyDescent="0.25">
      <c r="A55" s="1">
        <v>821</v>
      </c>
      <c r="B55" s="2" t="s">
        <v>58</v>
      </c>
      <c r="C55" s="3">
        <v>38362522</v>
      </c>
      <c r="D55" s="8">
        <v>28843400</v>
      </c>
      <c r="E55" s="8">
        <v>2508122</v>
      </c>
      <c r="F55" s="8">
        <v>7011000</v>
      </c>
      <c r="G55" s="4">
        <v>8.0000007655130739E-2</v>
      </c>
      <c r="H55" s="26" t="s">
        <v>247</v>
      </c>
      <c r="I55" s="46" t="s">
        <v>298</v>
      </c>
    </row>
    <row r="56" spans="1:9" ht="24" hidden="1" customHeight="1" x14ac:dyDescent="0.25">
      <c r="A56" s="129" t="s">
        <v>288</v>
      </c>
      <c r="B56" s="129"/>
      <c r="C56" s="129"/>
      <c r="D56" s="129"/>
      <c r="E56" s="129"/>
      <c r="F56" s="129"/>
      <c r="G56" s="129"/>
      <c r="H56" s="129"/>
      <c r="I56" s="129"/>
    </row>
    <row r="57" spans="1:9" ht="42.75" hidden="1" customHeight="1" x14ac:dyDescent="0.25">
      <c r="A57" s="34">
        <v>825</v>
      </c>
      <c r="B57" s="35" t="s">
        <v>34</v>
      </c>
      <c r="C57" s="36">
        <v>3385544</v>
      </c>
      <c r="D57" s="36">
        <v>3114700</v>
      </c>
      <c r="E57" s="36">
        <v>270844</v>
      </c>
      <c r="F57" s="37">
        <v>0</v>
      </c>
      <c r="G57" s="38">
        <v>8.0000141779282732E-2</v>
      </c>
      <c r="H57" s="39" t="s">
        <v>237</v>
      </c>
      <c r="I57" s="46" t="s">
        <v>298</v>
      </c>
    </row>
    <row r="58" spans="1:9" ht="53.25" hidden="1" customHeight="1" x14ac:dyDescent="0.25">
      <c r="A58" s="1">
        <v>825</v>
      </c>
      <c r="B58" s="6" t="s">
        <v>42</v>
      </c>
      <c r="C58" s="3">
        <v>661890000</v>
      </c>
      <c r="D58" s="3">
        <v>608940000</v>
      </c>
      <c r="E58" s="3">
        <v>52950000</v>
      </c>
      <c r="F58" s="9">
        <v>0</v>
      </c>
      <c r="G58" s="4">
        <v>7.9998187009926114E-2</v>
      </c>
      <c r="H58" s="26" t="s">
        <v>303</v>
      </c>
      <c r="I58" s="46" t="s">
        <v>298</v>
      </c>
    </row>
    <row r="59" spans="1:9" ht="47.25" hidden="1" customHeight="1" x14ac:dyDescent="0.25">
      <c r="A59" s="1">
        <v>825</v>
      </c>
      <c r="B59" s="2" t="s">
        <v>48</v>
      </c>
      <c r="C59" s="3">
        <v>125282020</v>
      </c>
      <c r="D59" s="3">
        <v>124029200</v>
      </c>
      <c r="E59" s="3">
        <v>1252820</v>
      </c>
      <c r="F59" s="9">
        <v>0</v>
      </c>
      <c r="G59" s="4">
        <v>9.9999984036017297E-3</v>
      </c>
      <c r="H59" s="26" t="s">
        <v>271</v>
      </c>
      <c r="I59" s="46" t="s">
        <v>298</v>
      </c>
    </row>
    <row r="60" spans="1:9" ht="43.5" hidden="1" customHeight="1" x14ac:dyDescent="0.25">
      <c r="A60" s="1">
        <v>825</v>
      </c>
      <c r="B60" s="2" t="s">
        <v>49</v>
      </c>
      <c r="C60" s="3">
        <v>25252525</v>
      </c>
      <c r="D60" s="3">
        <v>25000000</v>
      </c>
      <c r="E60" s="3">
        <v>252525</v>
      </c>
      <c r="F60" s="9">
        <v>0</v>
      </c>
      <c r="G60" s="4">
        <v>9.999990099999901E-3</v>
      </c>
      <c r="H60" s="26" t="s">
        <v>293</v>
      </c>
      <c r="I60" s="46" t="s">
        <v>298</v>
      </c>
    </row>
    <row r="61" spans="1:9" ht="43.5" hidden="1" customHeight="1" x14ac:dyDescent="0.25">
      <c r="A61" s="1">
        <v>825</v>
      </c>
      <c r="B61" s="2" t="s">
        <v>56</v>
      </c>
      <c r="C61" s="3">
        <v>125397012.36</v>
      </c>
      <c r="D61" s="3">
        <v>103164600</v>
      </c>
      <c r="E61" s="3">
        <v>22232412.359999999</v>
      </c>
      <c r="F61" s="3">
        <v>0</v>
      </c>
      <c r="G61" s="4">
        <v>0.17729618865378843</v>
      </c>
      <c r="H61" s="26" t="s">
        <v>302</v>
      </c>
      <c r="I61" s="46" t="s">
        <v>298</v>
      </c>
    </row>
    <row r="62" spans="1:9" ht="24" hidden="1" customHeight="1" x14ac:dyDescent="0.25">
      <c r="A62" s="129" t="s">
        <v>289</v>
      </c>
      <c r="B62" s="129"/>
      <c r="C62" s="129"/>
      <c r="D62" s="129"/>
      <c r="E62" s="129"/>
      <c r="F62" s="129"/>
      <c r="G62" s="129"/>
      <c r="H62" s="129"/>
      <c r="I62" s="129"/>
    </row>
    <row r="63" spans="1:9" ht="51" hidden="1" x14ac:dyDescent="0.25">
      <c r="A63" s="45">
        <v>832</v>
      </c>
      <c r="B63" s="35" t="s">
        <v>37</v>
      </c>
      <c r="C63" s="36">
        <v>5000000</v>
      </c>
      <c r="D63" s="36">
        <v>4600000</v>
      </c>
      <c r="E63" s="36">
        <v>400000</v>
      </c>
      <c r="F63" s="37">
        <v>0</v>
      </c>
      <c r="G63" s="38">
        <v>0.08</v>
      </c>
      <c r="H63" s="39" t="s">
        <v>246</v>
      </c>
      <c r="I63" s="46" t="s">
        <v>298</v>
      </c>
    </row>
    <row r="64" spans="1:9" ht="43.5" hidden="1" customHeight="1" x14ac:dyDescent="0.25">
      <c r="A64" s="1">
        <v>832</v>
      </c>
      <c r="B64" s="2" t="s">
        <v>73</v>
      </c>
      <c r="C64" s="7">
        <v>30664500</v>
      </c>
      <c r="D64" s="7">
        <v>29131200</v>
      </c>
      <c r="E64" s="7">
        <v>1533300</v>
      </c>
      <c r="F64" s="9">
        <v>0</v>
      </c>
      <c r="G64" s="11">
        <v>5.0002445824976767E-2</v>
      </c>
      <c r="H64" s="26" t="s">
        <v>252</v>
      </c>
      <c r="I64" s="46" t="s">
        <v>298</v>
      </c>
    </row>
    <row r="65" spans="1:9" ht="24" hidden="1" customHeight="1" x14ac:dyDescent="0.25">
      <c r="A65" s="129" t="s">
        <v>290</v>
      </c>
      <c r="B65" s="129"/>
      <c r="C65" s="129"/>
      <c r="D65" s="129"/>
      <c r="E65" s="129"/>
      <c r="F65" s="129"/>
      <c r="G65" s="129"/>
      <c r="H65" s="129"/>
      <c r="I65" s="129"/>
    </row>
    <row r="66" spans="1:9" ht="40.5" hidden="1" customHeight="1" x14ac:dyDescent="0.25">
      <c r="A66" s="34">
        <v>840</v>
      </c>
      <c r="B66" s="35" t="s">
        <v>31</v>
      </c>
      <c r="C66" s="36">
        <v>5546957</v>
      </c>
      <c r="D66" s="36">
        <v>5103200</v>
      </c>
      <c r="E66" s="36">
        <v>443757</v>
      </c>
      <c r="F66" s="37">
        <v>0</v>
      </c>
      <c r="G66" s="38">
        <v>8.000007932277102E-2</v>
      </c>
      <c r="H66" s="39" t="s">
        <v>262</v>
      </c>
      <c r="I66" s="46" t="s">
        <v>298</v>
      </c>
    </row>
    <row r="67" spans="1:9" ht="88.5" hidden="1" customHeight="1" x14ac:dyDescent="0.25">
      <c r="A67" s="5">
        <v>840</v>
      </c>
      <c r="B67" s="6" t="s">
        <v>63</v>
      </c>
      <c r="C67" s="3">
        <v>276266482.84999996</v>
      </c>
      <c r="D67" s="7">
        <v>261608569.09999999</v>
      </c>
      <c r="E67" s="9">
        <v>2642510.7999999821</v>
      </c>
      <c r="F67" s="9">
        <v>12015402.949999999</v>
      </c>
      <c r="G67" s="4">
        <v>1.0000000003784213E-2</v>
      </c>
      <c r="H67" s="39" t="s">
        <v>273</v>
      </c>
      <c r="I67" s="46" t="s">
        <v>298</v>
      </c>
    </row>
    <row r="68" spans="1:9" s="57" customFormat="1" ht="26.25" hidden="1" customHeight="1" x14ac:dyDescent="0.25">
      <c r="A68" s="127" t="s">
        <v>314</v>
      </c>
      <c r="B68" s="127"/>
      <c r="C68" s="127"/>
      <c r="D68" s="54">
        <f>SUM(D4:D67)</f>
        <v>8140893901.4700003</v>
      </c>
      <c r="E68" s="54">
        <f>SUM(E4:E67)</f>
        <v>958985284.16869545</v>
      </c>
      <c r="F68" s="54">
        <f>SUM(F4:F67)</f>
        <v>355600027.06</v>
      </c>
      <c r="G68" s="58">
        <f>E68/(E68+D68)</f>
        <v>0.10538439737553362</v>
      </c>
      <c r="H68" s="55"/>
      <c r="I68" s="56"/>
    </row>
    <row r="69" spans="1:9" s="57" customFormat="1" ht="26.25" hidden="1" customHeight="1" x14ac:dyDescent="0.25">
      <c r="A69" s="128" t="s">
        <v>315</v>
      </c>
      <c r="B69" s="128"/>
      <c r="C69" s="128"/>
      <c r="D69" s="54">
        <f>SUM(D4:D67)-D19-D20-D21-D22-D23-D36-D45-D48-D64</f>
        <v>6579473109.1000004</v>
      </c>
      <c r="E69" s="54">
        <f>SUM(E4:E67)-E19-E20-E21-E22-E23-E36-E45-E48-E64</f>
        <v>677952696.9686954</v>
      </c>
      <c r="F69" s="54">
        <f>SUM(F4:F67)-F19-F20-F21-F22-F23-F36-F45-F48-F64</f>
        <v>350828024.94999999</v>
      </c>
      <c r="G69" s="58">
        <f>E69/(E69+D69)</f>
        <v>9.3415036554943209E-2</v>
      </c>
      <c r="H69" s="55"/>
      <c r="I69" s="56"/>
    </row>
    <row r="70" spans="1:9" s="51" customFormat="1" ht="23.25" hidden="1" customHeight="1" x14ac:dyDescent="0.25">
      <c r="B70" s="52" t="s">
        <v>304</v>
      </c>
      <c r="I70" s="50"/>
    </row>
    <row r="71" spans="1:9" ht="23.25" hidden="1" customHeight="1" x14ac:dyDescent="0.25">
      <c r="B71" s="52" t="s">
        <v>310</v>
      </c>
    </row>
    <row r="72" spans="1:9" ht="23.25" hidden="1" customHeight="1" x14ac:dyDescent="0.25">
      <c r="B72" s="53" t="s">
        <v>305</v>
      </c>
    </row>
    <row r="73" spans="1:9" ht="23.25" hidden="1" customHeight="1" x14ac:dyDescent="0.25">
      <c r="B73" s="53" t="s">
        <v>306</v>
      </c>
    </row>
    <row r="74" spans="1:9" ht="23.25" hidden="1" customHeight="1" x14ac:dyDescent="0.25">
      <c r="B74" s="52" t="s">
        <v>311</v>
      </c>
    </row>
    <row r="75" spans="1:9" ht="23.25" hidden="1" customHeight="1" x14ac:dyDescent="0.25">
      <c r="B75" s="53" t="s">
        <v>312</v>
      </c>
    </row>
    <row r="76" spans="1:9" ht="18.75" x14ac:dyDescent="0.3">
      <c r="B76" s="49"/>
    </row>
  </sheetData>
  <autoFilter ref="A2:I75">
    <filterColumn colId="3">
      <filters>
        <filter val="317 813 800,00"/>
      </filters>
    </filterColumn>
  </autoFilter>
  <sortState ref="A2:K61">
    <sortCondition ref="A2:A61"/>
  </sortState>
  <mergeCells count="15">
    <mergeCell ref="A1:I1"/>
    <mergeCell ref="A3:I3"/>
    <mergeCell ref="A6:I6"/>
    <mergeCell ref="A29:I29"/>
    <mergeCell ref="A8:I8"/>
    <mergeCell ref="A11:I11"/>
    <mergeCell ref="A24:I24"/>
    <mergeCell ref="A68:C68"/>
    <mergeCell ref="A69:C69"/>
    <mergeCell ref="A62:I62"/>
    <mergeCell ref="A65:I65"/>
    <mergeCell ref="A37:I37"/>
    <mergeCell ref="A46:I46"/>
    <mergeCell ref="A49:I49"/>
    <mergeCell ref="A56:I56"/>
  </mergeCells>
  <pageMargins left="0.70866141732283472" right="0.70866141732283472" top="0.74803149606299213" bottom="0.74803149606299213" header="0.31496062992125984" footer="0.31496062992125984"/>
  <pageSetup paperSize="9" scale="64" fitToHeight="0" orientation="landscape" r:id="rId1"/>
  <rowBreaks count="1" manualBreakCount="1">
    <brk id="6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к ПЗ доходы</vt:lpstr>
      <vt:lpstr>data 2018</vt:lpstr>
      <vt:lpstr>для Старовойтовой</vt:lpstr>
      <vt:lpstr>'для Старовойтовой'!Заголовки_для_печати</vt:lpstr>
      <vt:lpstr>'Приложение к ПЗ доходы'!Заголовки_для_печати</vt:lpstr>
      <vt:lpstr>'Приложение к ПЗ доходы'!Область_печати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Соловьёва</dc:creator>
  <cp:lastModifiedBy>User</cp:lastModifiedBy>
  <cp:lastPrinted>2025-03-10T11:58:47Z</cp:lastPrinted>
  <dcterms:created xsi:type="dcterms:W3CDTF">2018-12-25T15:55:39Z</dcterms:created>
  <dcterms:modified xsi:type="dcterms:W3CDTF">2025-03-10T12:14:46Z</dcterms:modified>
</cp:coreProperties>
</file>