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oskutovaen\Мои документы\Решения о уточнении бюджета 2025г\март\Проект\Пояснительная\"/>
    </mc:Choice>
  </mc:AlternateContent>
  <bookViews>
    <workbookView xWindow="0" yWindow="0" windowWidth="28800" windowHeight="10800"/>
  </bookViews>
  <sheets>
    <sheet name="Приложение к ПЗ доходы" sheetId="5" r:id="rId1"/>
    <sheet name="data 2018" sheetId="3" state="hidden" r:id="rId2"/>
    <sheet name="для Старовойтовой" sheetId="4" state="hidden" r:id="rId3"/>
  </sheets>
  <definedNames>
    <definedName name="_xlnm._FilterDatabase" localSheetId="1" hidden="1">'data 2018'!$B$1:$D$155</definedName>
    <definedName name="_xlnm._FilterDatabase" localSheetId="2" hidden="1">'для Старовойтовой'!$A$2:$I$75</definedName>
    <definedName name="_xlnm._FilterDatabase" localSheetId="0" hidden="1">'Приложение к ПЗ доходы'!$A$4:$O$117</definedName>
    <definedName name="_xlnm.Print_Titles" localSheetId="2">'для Старовойтовой'!$2:$2</definedName>
    <definedName name="_xlnm.Print_Titles" localSheetId="0">'Приложение к ПЗ доходы'!$4:$4</definedName>
    <definedName name="_xlnm.Print_Area" localSheetId="0">'Приложение к ПЗ доходы'!$A$1:$O$181</definedName>
  </definedNames>
  <calcPr calcId="162913"/>
  <pivotCaches>
    <pivotCache cacheId="0" r:id="rId4"/>
  </pivotCaches>
</workbook>
</file>

<file path=xl/calcChain.xml><?xml version="1.0" encoding="utf-8"?>
<calcChain xmlns="http://schemas.openxmlformats.org/spreadsheetml/2006/main">
  <c r="N181" i="5" l="1"/>
  <c r="N129" i="5"/>
  <c r="N128" i="5" s="1"/>
  <c r="N158" i="5"/>
  <c r="M158" i="5"/>
  <c r="F158" i="5"/>
  <c r="J128" i="5"/>
  <c r="I128" i="5"/>
  <c r="J129" i="5"/>
  <c r="I129" i="5"/>
  <c r="J181" i="5"/>
  <c r="I158" i="5"/>
  <c r="J158" i="5"/>
  <c r="N159" i="5"/>
  <c r="O160" i="5"/>
  <c r="K160" i="5"/>
  <c r="J159" i="5"/>
  <c r="F167" i="5" l="1"/>
  <c r="F176" i="5"/>
  <c r="F7" i="5" l="1"/>
  <c r="D7" i="5"/>
  <c r="E15" i="5"/>
  <c r="G15" i="5" s="1"/>
  <c r="E16" i="5"/>
  <c r="G16" i="5" s="1"/>
  <c r="C7" i="5"/>
  <c r="F163" i="5"/>
  <c r="F161" i="5"/>
  <c r="F159" i="5"/>
  <c r="F156" i="5"/>
  <c r="F154" i="5"/>
  <c r="F152" i="5"/>
  <c r="F150" i="5"/>
  <c r="F148" i="5"/>
  <c r="F146" i="5"/>
  <c r="F144" i="5"/>
  <c r="F142" i="5"/>
  <c r="F140" i="5"/>
  <c r="F138" i="5"/>
  <c r="F136" i="5"/>
  <c r="F133" i="5"/>
  <c r="F131" i="5"/>
  <c r="F130" i="5"/>
  <c r="F125" i="5"/>
  <c r="F123" i="5"/>
  <c r="F121" i="5" s="1"/>
  <c r="F119" i="5"/>
  <c r="F117" i="5"/>
  <c r="F116" i="5"/>
  <c r="F115" i="5" s="1"/>
  <c r="F99" i="5"/>
  <c r="F98" i="5" s="1"/>
  <c r="F96" i="5"/>
  <c r="F94" i="5"/>
  <c r="F92" i="5"/>
  <c r="F90" i="5"/>
  <c r="F88" i="5"/>
  <c r="F84" i="5"/>
  <c r="F83" i="5"/>
  <c r="F82" i="5"/>
  <c r="F79" i="5"/>
  <c r="F78" i="5" s="1"/>
  <c r="F76" i="5"/>
  <c r="F75" i="5"/>
  <c r="F72" i="5"/>
  <c r="F71" i="5"/>
  <c r="F67" i="5"/>
  <c r="F64" i="5"/>
  <c r="F63" i="5" s="1"/>
  <c r="F61" i="5"/>
  <c r="F59" i="5"/>
  <c r="F58" i="5" s="1"/>
  <c r="F55" i="5"/>
  <c r="F54" i="5"/>
  <c r="F51" i="5"/>
  <c r="F50" i="5"/>
  <c r="F47" i="5"/>
  <c r="F45" i="5"/>
  <c r="F44" i="5"/>
  <c r="F41" i="5" s="1"/>
  <c r="F42" i="5"/>
  <c r="F39" i="5"/>
  <c r="F37" i="5"/>
  <c r="F36" i="5" s="1"/>
  <c r="F34" i="5"/>
  <c r="F31" i="5"/>
  <c r="F28" i="5"/>
  <c r="F27" i="5" s="1"/>
  <c r="F25" i="5"/>
  <c r="F23" i="5"/>
  <c r="F21" i="5"/>
  <c r="F18" i="5" s="1"/>
  <c r="F17" i="5" s="1"/>
  <c r="F19" i="5"/>
  <c r="F6" i="5"/>
  <c r="F49" i="5" l="1"/>
  <c r="F5" i="5" s="1"/>
  <c r="F74" i="5"/>
  <c r="F135" i="5"/>
  <c r="F129" i="5"/>
  <c r="F128" i="5" s="1"/>
  <c r="O93" i="5"/>
  <c r="O92" i="5"/>
  <c r="K93" i="5"/>
  <c r="K92" i="5"/>
  <c r="M92" i="5"/>
  <c r="I92" i="5"/>
  <c r="O100" i="5"/>
  <c r="O99" i="5"/>
  <c r="K100" i="5"/>
  <c r="K99" i="5"/>
  <c r="I99" i="5"/>
  <c r="M99" i="5"/>
  <c r="D99" i="5"/>
  <c r="D154" i="5"/>
  <c r="D156" i="5"/>
  <c r="M159" i="5"/>
  <c r="I159" i="5"/>
  <c r="D161" i="5"/>
  <c r="O164" i="5"/>
  <c r="K164" i="5"/>
  <c r="M163" i="5"/>
  <c r="I163" i="5"/>
  <c r="D163" i="5"/>
  <c r="F181" i="5" l="1"/>
  <c r="L158" i="5"/>
  <c r="H158" i="5"/>
  <c r="C158" i="5"/>
  <c r="E162" i="5"/>
  <c r="G162" i="5" s="1"/>
  <c r="E164" i="5"/>
  <c r="G164" i="5" s="1"/>
  <c r="E166" i="5"/>
  <c r="G166" i="5" s="1"/>
  <c r="E169" i="5"/>
  <c r="G169" i="5" s="1"/>
  <c r="E171" i="5"/>
  <c r="G171" i="5" s="1"/>
  <c r="E173" i="5"/>
  <c r="G173" i="5" s="1"/>
  <c r="E175" i="5"/>
  <c r="G175" i="5" s="1"/>
  <c r="E177" i="5"/>
  <c r="G177" i="5" s="1"/>
  <c r="E180" i="5"/>
  <c r="G180" i="5" s="1"/>
  <c r="K174" i="5"/>
  <c r="K172" i="5"/>
  <c r="K170" i="5"/>
  <c r="K168" i="5"/>
  <c r="K167" i="5"/>
  <c r="K165" i="5"/>
  <c r="K163" i="5"/>
  <c r="K161" i="5"/>
  <c r="K159" i="5"/>
  <c r="K158" i="5" s="1"/>
  <c r="K156" i="5"/>
  <c r="K152" i="5"/>
  <c r="K150" i="5"/>
  <c r="K148" i="5"/>
  <c r="K146" i="5"/>
  <c r="K144" i="5"/>
  <c r="K142" i="5"/>
  <c r="K140" i="5"/>
  <c r="K138" i="5"/>
  <c r="K136" i="5"/>
  <c r="K133" i="5"/>
  <c r="K131" i="5"/>
  <c r="K130" i="5" s="1"/>
  <c r="K123" i="5"/>
  <c r="K121" i="5"/>
  <c r="K119" i="5"/>
  <c r="K117" i="5"/>
  <c r="K115" i="5"/>
  <c r="K113" i="5"/>
  <c r="K111" i="5"/>
  <c r="K109" i="5"/>
  <c r="K107" i="5"/>
  <c r="K105" i="5"/>
  <c r="K103" i="5"/>
  <c r="K101" i="5"/>
  <c r="K97" i="5"/>
  <c r="K94" i="5"/>
  <c r="K90" i="5"/>
  <c r="K88" i="5"/>
  <c r="K87" i="5"/>
  <c r="K86" i="5" s="1"/>
  <c r="K83" i="5"/>
  <c r="K82" i="5" s="1"/>
  <c r="K80" i="5"/>
  <c r="K79" i="5" s="1"/>
  <c r="K74" i="5"/>
  <c r="K73" i="5" s="1"/>
  <c r="K72" i="5" s="1"/>
  <c r="K68" i="5"/>
  <c r="K64" i="5"/>
  <c r="K63" i="5"/>
  <c r="K61" i="5"/>
  <c r="K59" i="5"/>
  <c r="K55" i="5"/>
  <c r="K54" i="5" s="1"/>
  <c r="K51" i="5"/>
  <c r="K47" i="5"/>
  <c r="K45" i="5"/>
  <c r="K44" i="5"/>
  <c r="K42" i="5"/>
  <c r="K39" i="5"/>
  <c r="K37" i="5"/>
  <c r="K36" i="5" s="1"/>
  <c r="K34" i="5"/>
  <c r="K31" i="5"/>
  <c r="K27" i="5" s="1"/>
  <c r="K28" i="5"/>
  <c r="K25" i="5"/>
  <c r="K23" i="5"/>
  <c r="K21" i="5"/>
  <c r="K19" i="5"/>
  <c r="K7" i="5"/>
  <c r="K6" i="5" s="1"/>
  <c r="O174" i="5"/>
  <c r="O172" i="5"/>
  <c r="O170" i="5"/>
  <c r="O168" i="5"/>
  <c r="O165" i="5"/>
  <c r="O163" i="5"/>
  <c r="O161" i="5"/>
  <c r="O159" i="5"/>
  <c r="O158" i="5" s="1"/>
  <c r="O156" i="5"/>
  <c r="O152" i="5"/>
  <c r="O150" i="5"/>
  <c r="O148" i="5"/>
  <c r="O146" i="5"/>
  <c r="O144" i="5"/>
  <c r="O142" i="5"/>
  <c r="O140" i="5"/>
  <c r="O138" i="5"/>
  <c r="O136" i="5"/>
  <c r="O133" i="5"/>
  <c r="O130" i="5" s="1"/>
  <c r="O131" i="5"/>
  <c r="O123" i="5"/>
  <c r="O121" i="5"/>
  <c r="O119" i="5"/>
  <c r="O117" i="5"/>
  <c r="O115" i="5"/>
  <c r="O113" i="5"/>
  <c r="O111" i="5"/>
  <c r="O109" i="5"/>
  <c r="O107" i="5"/>
  <c r="O105" i="5"/>
  <c r="O103" i="5"/>
  <c r="O101" i="5"/>
  <c r="O97" i="5"/>
  <c r="O94" i="5"/>
  <c r="O90" i="5"/>
  <c r="O88" i="5"/>
  <c r="O87" i="5" s="1"/>
  <c r="O86" i="5" s="1"/>
  <c r="O83" i="5"/>
  <c r="O82" i="5" s="1"/>
  <c r="O80" i="5"/>
  <c r="O79" i="5"/>
  <c r="O74" i="5"/>
  <c r="O73" i="5" s="1"/>
  <c r="O72" i="5" s="1"/>
  <c r="O68" i="5"/>
  <c r="O64" i="5" s="1"/>
  <c r="O63" i="5" s="1"/>
  <c r="O61" i="5"/>
  <c r="O59" i="5"/>
  <c r="O55" i="5"/>
  <c r="O54" i="5" s="1"/>
  <c r="O51" i="5"/>
  <c r="O39" i="5"/>
  <c r="O36" i="5" s="1"/>
  <c r="O37" i="5"/>
  <c r="O34" i="5"/>
  <c r="O31" i="5"/>
  <c r="O28" i="5"/>
  <c r="O25" i="5"/>
  <c r="O23" i="5"/>
  <c r="O21" i="5"/>
  <c r="O19" i="5"/>
  <c r="O7" i="5"/>
  <c r="O6" i="5" s="1"/>
  <c r="M181" i="5"/>
  <c r="I181" i="5"/>
  <c r="O50" i="5" l="1"/>
  <c r="K50" i="5"/>
  <c r="K58" i="5"/>
  <c r="O167" i="5"/>
  <c r="O135" i="5"/>
  <c r="O78" i="5"/>
  <c r="O27" i="5"/>
  <c r="O58" i="5"/>
  <c r="O49" i="5" s="1"/>
  <c r="O5" i="5" s="1"/>
  <c r="K18" i="5"/>
  <c r="K17" i="5" s="1"/>
  <c r="K78" i="5"/>
  <c r="O18" i="5"/>
  <c r="O17" i="5" s="1"/>
  <c r="K135" i="5"/>
  <c r="K129" i="5" s="1"/>
  <c r="K128" i="5" s="1"/>
  <c r="K41" i="5"/>
  <c r="D148" i="5"/>
  <c r="D144" i="5"/>
  <c r="D142" i="5"/>
  <c r="D138" i="5"/>
  <c r="D136" i="5"/>
  <c r="D131" i="5"/>
  <c r="D119" i="5"/>
  <c r="D117" i="5"/>
  <c r="L174" i="5"/>
  <c r="L172" i="5"/>
  <c r="L170" i="5"/>
  <c r="L168" i="5"/>
  <c r="L165" i="5"/>
  <c r="L163" i="5"/>
  <c r="L161" i="5"/>
  <c r="L159" i="5"/>
  <c r="L156" i="5"/>
  <c r="L152" i="5"/>
  <c r="L150" i="5"/>
  <c r="L148" i="5"/>
  <c r="L146" i="5"/>
  <c r="L144" i="5"/>
  <c r="L142" i="5"/>
  <c r="L140" i="5"/>
  <c r="L138" i="5"/>
  <c r="L136" i="5"/>
  <c r="L133" i="5"/>
  <c r="L131" i="5"/>
  <c r="L130" i="5" s="1"/>
  <c r="L123" i="5"/>
  <c r="L121" i="5" s="1"/>
  <c r="L119" i="5"/>
  <c r="L117" i="5"/>
  <c r="L115" i="5"/>
  <c r="L113" i="5"/>
  <c r="L111" i="5"/>
  <c r="L109" i="5"/>
  <c r="L107" i="5"/>
  <c r="L105" i="5"/>
  <c r="L103" i="5"/>
  <c r="L101" i="5"/>
  <c r="L99" i="5"/>
  <c r="L97" i="5"/>
  <c r="L94" i="5"/>
  <c r="L92" i="5"/>
  <c r="L90" i="5"/>
  <c r="L88" i="5"/>
  <c r="L83" i="5"/>
  <c r="L82" i="5" s="1"/>
  <c r="L80" i="5"/>
  <c r="L79" i="5"/>
  <c r="L74" i="5"/>
  <c r="L73" i="5" s="1"/>
  <c r="L72" i="5" s="1"/>
  <c r="L68" i="5"/>
  <c r="L64" i="5" s="1"/>
  <c r="L63" i="5" s="1"/>
  <c r="L61" i="5"/>
  <c r="L59" i="5"/>
  <c r="L55" i="5"/>
  <c r="L54" i="5"/>
  <c r="L51" i="5"/>
  <c r="L39" i="5"/>
  <c r="L37" i="5"/>
  <c r="L36" i="5" s="1"/>
  <c r="L34" i="5"/>
  <c r="L31" i="5"/>
  <c r="L28" i="5"/>
  <c r="L25" i="5"/>
  <c r="L23" i="5"/>
  <c r="L21" i="5"/>
  <c r="L19" i="5"/>
  <c r="L7" i="5"/>
  <c r="L6" i="5" s="1"/>
  <c r="H174" i="5"/>
  <c r="H172" i="5"/>
  <c r="H170" i="5"/>
  <c r="H168" i="5"/>
  <c r="H167" i="5"/>
  <c r="H165" i="5"/>
  <c r="H163" i="5"/>
  <c r="H161" i="5"/>
  <c r="H159" i="5"/>
  <c r="H156" i="5"/>
  <c r="H152" i="5"/>
  <c r="H150" i="5"/>
  <c r="H148" i="5"/>
  <c r="H146" i="5"/>
  <c r="H144" i="5"/>
  <c r="H142" i="5"/>
  <c r="H140" i="5"/>
  <c r="H138" i="5"/>
  <c r="H136" i="5"/>
  <c r="H133" i="5"/>
  <c r="H131" i="5"/>
  <c r="H130" i="5" s="1"/>
  <c r="H123" i="5"/>
  <c r="H121" i="5"/>
  <c r="H119" i="5"/>
  <c r="H117" i="5"/>
  <c r="H115" i="5"/>
  <c r="H113" i="5"/>
  <c r="H111" i="5"/>
  <c r="H109" i="5"/>
  <c r="H107" i="5"/>
  <c r="H105" i="5"/>
  <c r="H103" i="5"/>
  <c r="H101" i="5"/>
  <c r="H99" i="5"/>
  <c r="H97" i="5"/>
  <c r="H94" i="5"/>
  <c r="H92" i="5"/>
  <c r="H90" i="5"/>
  <c r="H88" i="5"/>
  <c r="H83" i="5"/>
  <c r="H82" i="5" s="1"/>
  <c r="H80" i="5"/>
  <c r="H79" i="5" s="1"/>
  <c r="H74" i="5"/>
  <c r="H73" i="5" s="1"/>
  <c r="H72" i="5" s="1"/>
  <c r="H68" i="5"/>
  <c r="H64" i="5" s="1"/>
  <c r="H63" i="5" s="1"/>
  <c r="H61" i="5"/>
  <c r="H59" i="5"/>
  <c r="H58" i="5" s="1"/>
  <c r="H55" i="5"/>
  <c r="H54" i="5" s="1"/>
  <c r="H51" i="5"/>
  <c r="H47" i="5"/>
  <c r="H45" i="5"/>
  <c r="H44" i="5" s="1"/>
  <c r="H42" i="5"/>
  <c r="H39" i="5"/>
  <c r="H37" i="5"/>
  <c r="H36" i="5" s="1"/>
  <c r="H34" i="5"/>
  <c r="H31" i="5"/>
  <c r="H28" i="5"/>
  <c r="H25" i="5"/>
  <c r="H23" i="5"/>
  <c r="H21" i="5"/>
  <c r="H19" i="5"/>
  <c r="H7" i="5"/>
  <c r="H6" i="5" s="1"/>
  <c r="D72" i="5"/>
  <c r="C179" i="5"/>
  <c r="C176" i="5"/>
  <c r="E176" i="5" s="1"/>
  <c r="G176" i="5" s="1"/>
  <c r="C174" i="5"/>
  <c r="E174" i="5" s="1"/>
  <c r="G174" i="5" s="1"/>
  <c r="C172" i="5"/>
  <c r="E172" i="5" s="1"/>
  <c r="G172" i="5" s="1"/>
  <c r="C170" i="5"/>
  <c r="E170" i="5" s="1"/>
  <c r="G170" i="5" s="1"/>
  <c r="C168" i="5"/>
  <c r="E168" i="5" s="1"/>
  <c r="G168" i="5" s="1"/>
  <c r="C165" i="5"/>
  <c r="E165" i="5" s="1"/>
  <c r="G165" i="5" s="1"/>
  <c r="C163" i="5"/>
  <c r="E163" i="5" s="1"/>
  <c r="G163" i="5" s="1"/>
  <c r="C161" i="5"/>
  <c r="C159" i="5"/>
  <c r="C156" i="5"/>
  <c r="C154" i="5"/>
  <c r="C152" i="5"/>
  <c r="C150" i="5"/>
  <c r="C148" i="5"/>
  <c r="C146" i="5"/>
  <c r="C144" i="5"/>
  <c r="C142" i="5"/>
  <c r="C140" i="5"/>
  <c r="C138" i="5"/>
  <c r="C136" i="5"/>
  <c r="C133" i="5"/>
  <c r="C131" i="5"/>
  <c r="C126" i="5"/>
  <c r="C125" i="5" s="1"/>
  <c r="C123" i="5"/>
  <c r="C121" i="5" s="1"/>
  <c r="C119" i="5"/>
  <c r="C117" i="5"/>
  <c r="C115" i="5"/>
  <c r="C113" i="5"/>
  <c r="C111" i="5"/>
  <c r="C109" i="5"/>
  <c r="C107" i="5"/>
  <c r="C105" i="5"/>
  <c r="C103" i="5"/>
  <c r="C101" i="5"/>
  <c r="C99" i="5"/>
  <c r="C97" i="5"/>
  <c r="C94" i="5"/>
  <c r="C92" i="5"/>
  <c r="C90" i="5"/>
  <c r="C88" i="5"/>
  <c r="C83" i="5"/>
  <c r="C82" i="5" s="1"/>
  <c r="C80" i="5"/>
  <c r="C79" i="5" s="1"/>
  <c r="C76" i="5"/>
  <c r="C74" i="5"/>
  <c r="C68" i="5"/>
  <c r="C64" i="5" s="1"/>
  <c r="C63" i="5" s="1"/>
  <c r="C61" i="5"/>
  <c r="C59" i="5"/>
  <c r="C55" i="5"/>
  <c r="C54" i="5" s="1"/>
  <c r="C51" i="5"/>
  <c r="C47" i="5"/>
  <c r="C45" i="5"/>
  <c r="C42" i="5"/>
  <c r="C39" i="5"/>
  <c r="C37" i="5"/>
  <c r="C34" i="5"/>
  <c r="C31" i="5"/>
  <c r="C28" i="5"/>
  <c r="C25" i="5"/>
  <c r="C23" i="5"/>
  <c r="C21" i="5"/>
  <c r="C19" i="5"/>
  <c r="C6" i="5"/>
  <c r="L78" i="5" l="1"/>
  <c r="K49" i="5"/>
  <c r="K5" i="5"/>
  <c r="K181" i="5" s="1"/>
  <c r="H50" i="5"/>
  <c r="H49" i="5" s="1"/>
  <c r="O129" i="5"/>
  <c r="O128" i="5" s="1"/>
  <c r="O181" i="5" s="1"/>
  <c r="L135" i="5"/>
  <c r="H18" i="5"/>
  <c r="H17" i="5" s="1"/>
  <c r="H27" i="5"/>
  <c r="H87" i="5"/>
  <c r="H86" i="5" s="1"/>
  <c r="L87" i="5"/>
  <c r="L167" i="5"/>
  <c r="C135" i="5"/>
  <c r="H41" i="5"/>
  <c r="H78" i="5"/>
  <c r="H135" i="5"/>
  <c r="H129" i="5" s="1"/>
  <c r="H128" i="5" s="1"/>
  <c r="L27" i="5"/>
  <c r="L58" i="5"/>
  <c r="L18" i="5"/>
  <c r="L17" i="5" s="1"/>
  <c r="L50" i="5"/>
  <c r="L49" i="5" s="1"/>
  <c r="C178" i="5"/>
  <c r="E178" i="5" s="1"/>
  <c r="G178" i="5" s="1"/>
  <c r="E179" i="5"/>
  <c r="G179" i="5" s="1"/>
  <c r="L86" i="5"/>
  <c r="L5" i="5" s="1"/>
  <c r="C130" i="5"/>
  <c r="C58" i="5"/>
  <c r="C27" i="5"/>
  <c r="C167" i="5"/>
  <c r="E167" i="5" s="1"/>
  <c r="G167" i="5" s="1"/>
  <c r="C73" i="5"/>
  <c r="C72" i="5" s="1"/>
  <c r="C18" i="5"/>
  <c r="C17" i="5" s="1"/>
  <c r="C36" i="5"/>
  <c r="C78" i="5"/>
  <c r="C87" i="5"/>
  <c r="C86" i="5" s="1"/>
  <c r="C44" i="5"/>
  <c r="C41" i="5" s="1"/>
  <c r="C50" i="5"/>
  <c r="C49" i="5" s="1"/>
  <c r="I141" i="5"/>
  <c r="L129" i="5" l="1"/>
  <c r="L128" i="5" s="1"/>
  <c r="L181" i="5" s="1"/>
  <c r="H5" i="5"/>
  <c r="H181" i="5" s="1"/>
  <c r="C5" i="5"/>
  <c r="C129" i="5"/>
  <c r="C128" i="5" s="1"/>
  <c r="M141" i="5"/>
  <c r="C181" i="5" l="1"/>
  <c r="E8" i="5"/>
  <c r="G8" i="5" s="1"/>
  <c r="E9" i="5"/>
  <c r="G9" i="5" s="1"/>
  <c r="E10" i="5"/>
  <c r="G10" i="5" s="1"/>
  <c r="E11" i="5"/>
  <c r="G11" i="5" s="1"/>
  <c r="E12" i="5"/>
  <c r="G12" i="5" s="1"/>
  <c r="E13" i="5"/>
  <c r="G13" i="5" s="1"/>
  <c r="E14" i="5"/>
  <c r="G14" i="5" s="1"/>
  <c r="E20" i="5"/>
  <c r="G20" i="5" s="1"/>
  <c r="E22" i="5"/>
  <c r="G22" i="5" s="1"/>
  <c r="E24" i="5"/>
  <c r="G24" i="5" s="1"/>
  <c r="E26" i="5"/>
  <c r="G26" i="5" s="1"/>
  <c r="E29" i="5"/>
  <c r="G29" i="5" s="1"/>
  <c r="E30" i="5"/>
  <c r="G30" i="5" s="1"/>
  <c r="E32" i="5"/>
  <c r="G32" i="5" s="1"/>
  <c r="E33" i="5"/>
  <c r="G33" i="5" s="1"/>
  <c r="E35" i="5"/>
  <c r="G35" i="5" s="1"/>
  <c r="E38" i="5"/>
  <c r="G38" i="5" s="1"/>
  <c r="E40" i="5"/>
  <c r="G40" i="5" s="1"/>
  <c r="E43" i="5"/>
  <c r="G43" i="5" s="1"/>
  <c r="E46" i="5"/>
  <c r="G46" i="5" s="1"/>
  <c r="E48" i="5"/>
  <c r="G48" i="5" s="1"/>
  <c r="E52" i="5"/>
  <c r="G52" i="5" s="1"/>
  <c r="E53" i="5"/>
  <c r="G53" i="5" s="1"/>
  <c r="E56" i="5"/>
  <c r="G56" i="5" s="1"/>
  <c r="E57" i="5"/>
  <c r="G57" i="5" s="1"/>
  <c r="E60" i="5"/>
  <c r="G60" i="5" s="1"/>
  <c r="E62" i="5"/>
  <c r="G62" i="5" s="1"/>
  <c r="E65" i="5"/>
  <c r="G65" i="5" s="1"/>
  <c r="E66" i="5"/>
  <c r="G66" i="5" s="1"/>
  <c r="E68" i="5"/>
  <c r="G68" i="5" s="1"/>
  <c r="E69" i="5"/>
  <c r="G69" i="5" s="1"/>
  <c r="E70" i="5"/>
  <c r="G70" i="5" s="1"/>
  <c r="E73" i="5"/>
  <c r="G73" i="5" s="1"/>
  <c r="E77" i="5"/>
  <c r="G77" i="5" s="1"/>
  <c r="E80" i="5"/>
  <c r="G80" i="5" s="1"/>
  <c r="E81" i="5"/>
  <c r="G81" i="5" s="1"/>
  <c r="E85" i="5"/>
  <c r="G85" i="5" s="1"/>
  <c r="E86" i="5"/>
  <c r="G86" i="5" s="1"/>
  <c r="E87" i="5"/>
  <c r="G87" i="5" s="1"/>
  <c r="E89" i="5"/>
  <c r="G89" i="5" s="1"/>
  <c r="E91" i="5"/>
  <c r="G91" i="5" s="1"/>
  <c r="E93" i="5"/>
  <c r="G93" i="5" s="1"/>
  <c r="E95" i="5"/>
  <c r="G95" i="5" s="1"/>
  <c r="E97" i="5"/>
  <c r="G97" i="5" s="1"/>
  <c r="E99" i="5"/>
  <c r="G99" i="5" s="1"/>
  <c r="E101" i="5"/>
  <c r="G101" i="5" s="1"/>
  <c r="E103" i="5"/>
  <c r="G103" i="5" s="1"/>
  <c r="E105" i="5"/>
  <c r="G105" i="5" s="1"/>
  <c r="E107" i="5"/>
  <c r="G107" i="5" s="1"/>
  <c r="E109" i="5"/>
  <c r="G109" i="5" s="1"/>
  <c r="E110" i="5"/>
  <c r="G110" i="5" s="1"/>
  <c r="E112" i="5"/>
  <c r="G112" i="5" s="1"/>
  <c r="E114" i="5"/>
  <c r="G114" i="5" s="1"/>
  <c r="E117" i="5"/>
  <c r="G117" i="5" s="1"/>
  <c r="E124" i="5"/>
  <c r="G124" i="5" s="1"/>
  <c r="E126" i="5"/>
  <c r="G126" i="5" s="1"/>
  <c r="E132" i="5"/>
  <c r="G132" i="5" s="1"/>
  <c r="E134" i="5"/>
  <c r="G134" i="5" s="1"/>
  <c r="E136" i="5"/>
  <c r="G136" i="5" s="1"/>
  <c r="E138" i="5"/>
  <c r="G138" i="5" s="1"/>
  <c r="E142" i="5"/>
  <c r="G142" i="5" s="1"/>
  <c r="E145" i="5"/>
  <c r="G145" i="5" s="1"/>
  <c r="E147" i="5"/>
  <c r="G147" i="5" s="1"/>
  <c r="E149" i="5"/>
  <c r="G149" i="5" s="1"/>
  <c r="E151" i="5"/>
  <c r="G151" i="5" s="1"/>
  <c r="E153" i="5"/>
  <c r="G153" i="5" s="1"/>
  <c r="E156" i="5"/>
  <c r="G156" i="5" s="1"/>
  <c r="E158" i="5"/>
  <c r="G158" i="5" s="1"/>
  <c r="E160" i="5"/>
  <c r="G160" i="5" s="1"/>
  <c r="D67" i="5"/>
  <c r="D64" i="5" s="1"/>
  <c r="D63" i="5" s="1"/>
  <c r="I119" i="5"/>
  <c r="M119" i="5"/>
  <c r="D39" i="5"/>
  <c r="E39" i="5" s="1"/>
  <c r="G39" i="5" s="1"/>
  <c r="D159" i="5"/>
  <c r="E159" i="5" s="1"/>
  <c r="G159" i="5" s="1"/>
  <c r="E155" i="5"/>
  <c r="G155" i="5" s="1"/>
  <c r="D152" i="5"/>
  <c r="D150" i="5"/>
  <c r="E148" i="5"/>
  <c r="G148" i="5" s="1"/>
  <c r="D146" i="5"/>
  <c r="D140" i="5"/>
  <c r="E139" i="5"/>
  <c r="G139" i="5" s="1"/>
  <c r="D133" i="5"/>
  <c r="D125" i="5"/>
  <c r="D123" i="5"/>
  <c r="D121" i="5" s="1"/>
  <c r="E121" i="5" s="1"/>
  <c r="G121" i="5" s="1"/>
  <c r="D116" i="5"/>
  <c r="D115" i="5" s="1"/>
  <c r="E115" i="5" s="1"/>
  <c r="G115" i="5" s="1"/>
  <c r="E111" i="5"/>
  <c r="G111" i="5" s="1"/>
  <c r="E108" i="5"/>
  <c r="G108" i="5" s="1"/>
  <c r="E106" i="5"/>
  <c r="G106" i="5" s="1"/>
  <c r="E104" i="5"/>
  <c r="G104" i="5" s="1"/>
  <c r="E100" i="5"/>
  <c r="G100" i="5" s="1"/>
  <c r="D98" i="5"/>
  <c r="E98" i="5" s="1"/>
  <c r="G98" i="5" s="1"/>
  <c r="D96" i="5"/>
  <c r="D94" i="5"/>
  <c r="D92" i="5"/>
  <c r="E92" i="5" s="1"/>
  <c r="G92" i="5" s="1"/>
  <c r="D90" i="5"/>
  <c r="E90" i="5" s="1"/>
  <c r="G90" i="5" s="1"/>
  <c r="D88" i="5"/>
  <c r="E88" i="5" s="1"/>
  <c r="G88" i="5" s="1"/>
  <c r="D84" i="5"/>
  <c r="D79" i="5"/>
  <c r="D78" i="5" s="1"/>
  <c r="D76" i="5"/>
  <c r="D75" i="5" s="1"/>
  <c r="E75" i="5" s="1"/>
  <c r="G75" i="5" s="1"/>
  <c r="D61" i="5"/>
  <c r="D59" i="5"/>
  <c r="E59" i="5" s="1"/>
  <c r="G59" i="5" s="1"/>
  <c r="D55" i="5"/>
  <c r="D54" i="5" s="1"/>
  <c r="E54" i="5" s="1"/>
  <c r="G54" i="5" s="1"/>
  <c r="D51" i="5"/>
  <c r="E51" i="5" s="1"/>
  <c r="G51" i="5" s="1"/>
  <c r="D47" i="5"/>
  <c r="D45" i="5"/>
  <c r="E45" i="5" s="1"/>
  <c r="G45" i="5" s="1"/>
  <c r="D42" i="5"/>
  <c r="E42" i="5" s="1"/>
  <c r="G42" i="5" s="1"/>
  <c r="D37" i="5"/>
  <c r="E37" i="5" s="1"/>
  <c r="G37" i="5" s="1"/>
  <c r="D34" i="5"/>
  <c r="E34" i="5" s="1"/>
  <c r="G34" i="5" s="1"/>
  <c r="D31" i="5"/>
  <c r="E31" i="5" s="1"/>
  <c r="G31" i="5" s="1"/>
  <c r="D28" i="5"/>
  <c r="E28" i="5" s="1"/>
  <c r="G28" i="5" s="1"/>
  <c r="D25" i="5"/>
  <c r="E25" i="5" s="1"/>
  <c r="G25" i="5" s="1"/>
  <c r="D23" i="5"/>
  <c r="D21" i="5"/>
  <c r="E21" i="5" s="1"/>
  <c r="G21" i="5" s="1"/>
  <c r="D19" i="5"/>
  <c r="D6" i="5"/>
  <c r="E6" i="5" s="1"/>
  <c r="G6" i="5" s="1"/>
  <c r="E137" i="5"/>
  <c r="G137" i="5" s="1"/>
  <c r="E96" i="5"/>
  <c r="G96" i="5" s="1"/>
  <c r="E19" i="5"/>
  <c r="G19" i="5" s="1"/>
  <c r="E84" i="5" l="1"/>
  <c r="G84" i="5" s="1"/>
  <c r="D83" i="5"/>
  <c r="D82" i="5" s="1"/>
  <c r="E133" i="5"/>
  <c r="G133" i="5" s="1"/>
  <c r="D130" i="5"/>
  <c r="E130" i="5" s="1"/>
  <c r="G130" i="5" s="1"/>
  <c r="E140" i="5"/>
  <c r="G140" i="5" s="1"/>
  <c r="D71" i="5"/>
  <c r="E67" i="5"/>
  <c r="G67" i="5" s="1"/>
  <c r="I118" i="5"/>
  <c r="I161" i="5" s="1"/>
  <c r="M118" i="5"/>
  <c r="E23" i="5"/>
  <c r="G23" i="5" s="1"/>
  <c r="E47" i="5"/>
  <c r="G47" i="5" s="1"/>
  <c r="E61" i="5"/>
  <c r="G61" i="5" s="1"/>
  <c r="E141" i="5"/>
  <c r="G141" i="5" s="1"/>
  <c r="E150" i="5"/>
  <c r="G150" i="5" s="1"/>
  <c r="E113" i="5"/>
  <c r="G113" i="5" s="1"/>
  <c r="E94" i="5"/>
  <c r="G94" i="5" s="1"/>
  <c r="E102" i="5"/>
  <c r="G102" i="5" s="1"/>
  <c r="E123" i="5"/>
  <c r="G123" i="5" s="1"/>
  <c r="E144" i="5"/>
  <c r="G144" i="5" s="1"/>
  <c r="E152" i="5"/>
  <c r="G152" i="5" s="1"/>
  <c r="D36" i="5"/>
  <c r="E36" i="5" s="1"/>
  <c r="G36" i="5" s="1"/>
  <c r="E125" i="5"/>
  <c r="G125" i="5" s="1"/>
  <c r="E146" i="5"/>
  <c r="G146" i="5" s="1"/>
  <c r="E154" i="5"/>
  <c r="G154" i="5" s="1"/>
  <c r="E63" i="5"/>
  <c r="G63" i="5" s="1"/>
  <c r="E64" i="5"/>
  <c r="G64" i="5" s="1"/>
  <c r="E131" i="5"/>
  <c r="G131" i="5" s="1"/>
  <c r="E157" i="5"/>
  <c r="G157" i="5" s="1"/>
  <c r="E55" i="5"/>
  <c r="G55" i="5" s="1"/>
  <c r="E76" i="5"/>
  <c r="G76" i="5" s="1"/>
  <c r="E116" i="5"/>
  <c r="G116" i="5" s="1"/>
  <c r="E7" i="5"/>
  <c r="G7" i="5" s="1"/>
  <c r="E79" i="5"/>
  <c r="G79" i="5" s="1"/>
  <c r="E120" i="5"/>
  <c r="G120" i="5" s="1"/>
  <c r="D50" i="5"/>
  <c r="D27" i="5"/>
  <c r="E27" i="5" s="1"/>
  <c r="G27" i="5" s="1"/>
  <c r="D44" i="5"/>
  <c r="D41" i="5" s="1"/>
  <c r="D18" i="5"/>
  <c r="D17" i="5" s="1"/>
  <c r="D58" i="5"/>
  <c r="D74" i="5"/>
  <c r="D135" i="5" l="1"/>
  <c r="D49" i="5"/>
  <c r="D5" i="5" s="1"/>
  <c r="E83" i="5"/>
  <c r="G83" i="5" s="1"/>
  <c r="M161" i="5"/>
  <c r="E41" i="5"/>
  <c r="G41" i="5" s="1"/>
  <c r="E44" i="5"/>
  <c r="G44" i="5" s="1"/>
  <c r="E58" i="5"/>
  <c r="G58" i="5" s="1"/>
  <c r="E50" i="5"/>
  <c r="G50" i="5" s="1"/>
  <c r="E17" i="5"/>
  <c r="G17" i="5" s="1"/>
  <c r="E18" i="5"/>
  <c r="G18" i="5" s="1"/>
  <c r="E143" i="5"/>
  <c r="G143" i="5" s="1"/>
  <c r="E122" i="5"/>
  <c r="G122" i="5" s="1"/>
  <c r="E71" i="5"/>
  <c r="G71" i="5" s="1"/>
  <c r="E72" i="5"/>
  <c r="G72" i="5" s="1"/>
  <c r="E82" i="5"/>
  <c r="G82" i="5" s="1"/>
  <c r="E74" i="5"/>
  <c r="G74" i="5" s="1"/>
  <c r="E78" i="5"/>
  <c r="G78" i="5" s="1"/>
  <c r="D129" i="5" l="1"/>
  <c r="E135" i="5"/>
  <c r="G135" i="5" s="1"/>
  <c r="E49" i="5"/>
  <c r="G49" i="5" s="1"/>
  <c r="G5" i="5" s="1"/>
  <c r="E5" i="5" l="1"/>
  <c r="D128" i="5"/>
  <c r="E129" i="5"/>
  <c r="G129" i="5" s="1"/>
  <c r="F69" i="4"/>
  <c r="D69" i="4"/>
  <c r="F68" i="4"/>
  <c r="D68" i="4"/>
  <c r="E128" i="5" l="1"/>
  <c r="E127" i="5"/>
  <c r="G127" i="5" s="1"/>
  <c r="D181" i="5"/>
  <c r="G4" i="4"/>
  <c r="E12" i="4"/>
  <c r="E181" i="5" l="1"/>
  <c r="G128" i="5"/>
  <c r="G181" i="5" s="1"/>
  <c r="E69" i="4"/>
  <c r="G69" i="4" s="1"/>
  <c r="E68" i="4"/>
  <c r="G68" i="4" s="1"/>
  <c r="A155" i="3"/>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 r="E119" i="5" l="1"/>
  <c r="G119" i="5" s="1"/>
  <c r="E118" i="5"/>
  <c r="G118" i="5" s="1"/>
  <c r="E161" i="5" l="1"/>
  <c r="G161" i="5" s="1"/>
</calcChain>
</file>

<file path=xl/comments1.xml><?xml version="1.0" encoding="utf-8"?>
<comments xmlns="http://schemas.openxmlformats.org/spreadsheetml/2006/main">
  <authors>
    <author>Варульникова С.</author>
    <author>Соловьёва</author>
  </authors>
  <commentList>
    <comment ref="B29" authorId="0" shapeId="0">
      <text>
        <r>
          <rPr>
            <b/>
            <sz val="9"/>
            <color indexed="81"/>
            <rFont val="Tahoma"/>
            <family val="2"/>
            <charset val="204"/>
          </rPr>
          <t>Варульникова С.:</t>
        </r>
        <r>
          <rPr>
            <sz val="9"/>
            <color indexed="81"/>
            <rFont val="Tahoma"/>
            <family val="2"/>
            <charset val="204"/>
          </rPr>
          <t xml:space="preserve">
в расходах 816,819</t>
        </r>
      </text>
    </comment>
    <comment ref="B43" authorId="1" shapeId="0">
      <text>
        <r>
          <rPr>
            <sz val="9"/>
            <color indexed="81"/>
            <rFont val="Tahoma"/>
            <family val="2"/>
            <charset val="204"/>
          </rPr>
          <t xml:space="preserve">в расходах у 819
</t>
        </r>
      </text>
    </comment>
    <comment ref="B54" authorId="0" shapeId="0">
      <text>
        <r>
          <rPr>
            <b/>
            <sz val="9"/>
            <color indexed="81"/>
            <rFont val="Tahoma"/>
            <family val="2"/>
            <charset val="204"/>
          </rPr>
          <t>Варульникова С.:</t>
        </r>
        <r>
          <rPr>
            <sz val="9"/>
            <color indexed="81"/>
            <rFont val="Tahoma"/>
            <family val="2"/>
            <charset val="204"/>
          </rPr>
          <t xml:space="preserve">
в расходах 819, 821</t>
        </r>
      </text>
    </comment>
  </commentList>
</comments>
</file>

<file path=xl/sharedStrings.xml><?xml version="1.0" encoding="utf-8"?>
<sst xmlns="http://schemas.openxmlformats.org/spreadsheetml/2006/main" count="927" uniqueCount="680">
  <si>
    <t>ГАД</t>
  </si>
  <si>
    <t>2 02 25021 02 0000 150</t>
  </si>
  <si>
    <t>2 02 25084 02 0000 150</t>
  </si>
  <si>
    <t>2 02 25097 02 0000 150</t>
  </si>
  <si>
    <t>2 02 25519 02 0000 150</t>
  </si>
  <si>
    <t>2 02 25527 02 0000 150</t>
  </si>
  <si>
    <t>2 02 25555 02 0000 150</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</si>
  <si>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</si>
  <si>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</si>
  <si>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</si>
  <si>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</si>
  <si>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</si>
  <si>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</si>
  <si>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</si>
  <si>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</si>
  <si>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</si>
  <si>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</si>
  <si>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</si>
  <si>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</si>
  <si>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</si>
  <si>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</si>
  <si>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</si>
  <si>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</si>
  <si>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</si>
  <si>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</si>
  <si>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2019 год</t>
  </si>
  <si>
    <t>2020 год</t>
  </si>
  <si>
    <t>2021 год</t>
  </si>
  <si>
    <t>средства
областного
бюджета (софинансирование)</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</si>
  <si>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</si>
  <si>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</si>
  <si>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</si>
  <si>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</si>
  <si>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</si>
  <si>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</si>
  <si>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</si>
  <si>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</si>
  <si>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</si>
  <si>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</si>
  <si>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</si>
  <si>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</si>
  <si>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</si>
  <si>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</si>
  <si>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</si>
  <si>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Субсидии бюджетам субъектов Российской Федерации на создание детских технопарков "Кванториум"</t>
  </si>
  <si>
    <t>Субсидии бюджетам субъектов Российской Федерации на поддержку образования для детей с ограниченными возможностями здоровья</t>
  </si>
  <si>
    <t>Субсидии бюджетам субъектов Российской Федерации на  развитие паллиативной медицинской помощи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</si>
  <si>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</si>
  <si>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</si>
  <si>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</si>
  <si>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</si>
  <si>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</si>
  <si>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строительство и реконструкцию (модернизацию) объектов питьевого водоснабжения</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</si>
  <si>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</si>
  <si>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</si>
  <si>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</si>
  <si>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</si>
  <si>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</si>
  <si>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реализацию мероприятий в сфере реабилитации и абилитации инвалидов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</si>
  <si>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</si>
  <si>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</si>
  <si>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</si>
  <si>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</si>
  <si>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</si>
  <si>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</si>
  <si>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</si>
  <si>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</si>
  <si>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</si>
  <si>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</si>
  <si>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</si>
  <si>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реализацию мероприятий по устойчивому развитию сельских территорий</t>
  </si>
  <si>
    <t>Субсидии бюджетам субъектов Российской Федерации на реализацию мероприятий в области мелиорации земель сельскохозяйственного назначения</t>
  </si>
  <si>
    <t>Межбюджетные трансферты,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</si>
  <si>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r>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r>
    <r>
      <rPr>
        <sz val="10"/>
        <color indexed="12"/>
        <rFont val="Calibri Light"/>
        <family val="2"/>
        <charset val="204"/>
      </rPr>
      <t/>
    </r>
  </si>
  <si>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</si>
  <si>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перечисляемые бюджетам субъектов Российской Федерации на создание системы поддержки фермеров и развитие сельской кооперации</t>
  </si>
  <si>
    <t>2 02 35134 02 0000 150</t>
  </si>
  <si>
    <t>2 02 35176 02 0000 150</t>
  </si>
  <si>
    <t>2 02 35240 02 0000 150</t>
  </si>
  <si>
    <t>2 02 35250 02 0000 150</t>
  </si>
  <si>
    <t>2 02 35260 02 0000 150</t>
  </si>
  <si>
    <t>2 02 35280 02 0000 150</t>
  </si>
  <si>
    <t>2 02 35380 02 0000 150</t>
  </si>
  <si>
    <t>2 02 35900 02 0000 150</t>
  </si>
  <si>
    <t>2 02 45141 02 0000 150</t>
  </si>
  <si>
    <t>2 02 45142 02 0000 150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</si>
  <si>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</si>
  <si>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</si>
  <si>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</si>
  <si>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</si>
  <si>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</si>
  <si>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</si>
  <si>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</si>
  <si>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</si>
  <si>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</si>
  <si>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</si>
  <si>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</si>
  <si>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</si>
  <si>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</si>
  <si>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</si>
  <si>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</si>
  <si>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</si>
  <si>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</si>
  <si>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</si>
  <si>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</si>
  <si>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</si>
  <si>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</si>
  <si>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</si>
  <si>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</si>
  <si>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</si>
  <si>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</si>
  <si>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</si>
  <si>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</si>
  <si>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</si>
  <si>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</si>
  <si>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</si>
  <si>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</si>
  <si>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</si>
  <si>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</si>
  <si>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</si>
  <si>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</si>
  <si>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</si>
  <si>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</si>
  <si>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</si>
  <si>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</si>
  <si>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</si>
  <si>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</si>
  <si>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</si>
  <si>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</si>
  <si>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</si>
  <si>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</si>
  <si>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</si>
  <si>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</si>
  <si>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</si>
  <si>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</si>
  <si>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</si>
  <si>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</si>
  <si>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</si>
  <si>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</si>
  <si>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</si>
  <si>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</si>
  <si>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</si>
  <si>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</si>
  <si>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</si>
  <si>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</si>
  <si>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</si>
  <si>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</si>
  <si>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</si>
  <si>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</si>
  <si>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</si>
  <si>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</si>
  <si>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</si>
  <si>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</si>
  <si>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</si>
  <si>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</si>
  <si>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</si>
  <si>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</si>
  <si>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</si>
  <si>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</si>
  <si>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</si>
  <si>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</si>
  <si>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</si>
  <si>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</si>
  <si>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</si>
  <si>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</si>
  <si>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</si>
  <si>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</si>
  <si>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</si>
  <si>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</si>
  <si>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</si>
  <si>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</si>
  <si>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</si>
  <si>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</si>
  <si>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</si>
  <si>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</si>
  <si>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</si>
  <si>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</si>
  <si>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</si>
  <si>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</si>
  <si>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</si>
  <si>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</si>
  <si>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</si>
  <si>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</si>
  <si>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</si>
  <si>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</si>
  <si>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</si>
  <si>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</si>
  <si>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</si>
  <si>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</si>
  <si>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</si>
  <si>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</si>
  <si>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</si>
  <si>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</si>
  <si>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</si>
  <si>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</si>
  <si>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</si>
  <si>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</si>
  <si>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</si>
  <si>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</si>
  <si>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</si>
  <si>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</si>
  <si>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</si>
  <si>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</si>
  <si>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</si>
  <si>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</si>
  <si>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</si>
  <si>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</si>
  <si>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</si>
  <si>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</si>
  <si>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</si>
  <si>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</si>
  <si>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</si>
  <si>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</si>
  <si>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</si>
  <si>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</si>
  <si>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</si>
  <si>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</si>
  <si>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</si>
  <si>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</si>
  <si>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</si>
  <si>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</si>
  <si>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</si>
  <si>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</si>
  <si>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</si>
  <si>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</si>
  <si>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</si>
  <si>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</si>
  <si>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</si>
  <si>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</si>
  <si>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</si>
  <si>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</si>
  <si>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</si>
  <si>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</si>
  <si>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</si>
  <si>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</si>
  <si>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</si>
  <si>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</si>
  <si>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 777-08-2019-001 от 07.02.2019</t>
  </si>
  <si>
    <t>№ 380-09-2019-042 от 06.02.2019</t>
  </si>
  <si>
    <t>№ 073-09-2019-022 от 06.02.2019</t>
  </si>
  <si>
    <t>№ 052-09-2019-019 от 01.02.2019</t>
  </si>
  <si>
    <t>№ 073-08-2019-242 от 31.01.2019</t>
  </si>
  <si>
    <t>№ 069-08-2019-119 от 01.02.2019</t>
  </si>
  <si>
    <t>№ 069-08-2019-021 от 05.02.2019</t>
  </si>
  <si>
    <t>№ 054-08-2019-034 от 29.01.2019</t>
  </si>
  <si>
    <t>№ 054-09-2019-007 от 04.02.2019</t>
  </si>
  <si>
    <t>№ 188-08-2019-005 от 31.01.2019</t>
  </si>
  <si>
    <t>№ 149-08-2019-024 от 28.01.2019</t>
  </si>
  <si>
    <t>№ 082-09-2019-037 от 01.02.2019</t>
  </si>
  <si>
    <t>№ 082-08-2019-098 от 04.02.2019</t>
  </si>
  <si>
    <t>№ 149-08-2019-106 от 30.01.2019</t>
  </si>
  <si>
    <t>№ 082-08-2019-181  от 08.02.2019</t>
  </si>
  <si>
    <t>150-17-2019-022 от 07.02.2019</t>
  </si>
  <si>
    <t>№ 073-09-2019-078 от 09.02.2019</t>
  </si>
  <si>
    <t>№ 073-08-2019-510 от 09.02.2019</t>
  </si>
  <si>
    <t>№ 073-08-2019-393 от 10.02.2019</t>
  </si>
  <si>
    <t>№ 073-08-2019-341 от 10.02.2019</t>
  </si>
  <si>
    <t>№ 069-09-2019-128 от 08.02.2019</t>
  </si>
  <si>
    <t>№ 056-17-2019-036 от 09.02.2019</t>
  </si>
  <si>
    <t>№ 054-09-2019-089 от 09.02.2019</t>
  </si>
  <si>
    <t>№ 082-09-2019-115 от 11.02.2019</t>
  </si>
  <si>
    <t>№ 069-09-2019-106 от 11.02.2019</t>
  </si>
  <si>
    <t>№ 071-08-2019-006 от 12.02.2019</t>
  </si>
  <si>
    <t>№ 056-08-2019-502 от 13.02.2019</t>
  </si>
  <si>
    <t>№ 056-08-2019-036 от 12.02.2019</t>
  </si>
  <si>
    <t>№ 054-08-2019-170 от 13.02.2019</t>
  </si>
  <si>
    <t>№ 082-08-2019-231 от 11.02.2019</t>
  </si>
  <si>
    <t>№ 056-17-2019-226 от 12.02.2019</t>
  </si>
  <si>
    <t>№ 056-08-2019-323 от 13.02.2019</t>
  </si>
  <si>
    <t>№ 056-08-2019-223 от 13.02.2019</t>
  </si>
  <si>
    <t>№ 056-08-2019-417 от 13.02.2019</t>
  </si>
  <si>
    <t>№ 777-08-2019-124 от 13.02.2019</t>
  </si>
  <si>
    <t>№ 069-09-2019-232  от 12.02.2019</t>
  </si>
  <si>
    <t>№ 139-09-2019-210 от 12.02.2019
№ 139-09-2019-090 от 13.02.2019
№ 139-09-2019-006 от 13.02.2019</t>
  </si>
  <si>
    <t>нет в системе (возможно после 15.02)</t>
  </si>
  <si>
    <t>нет порядка (будет после 15.02)</t>
  </si>
  <si>
    <t>№ 149-08-2019-006 от 24.01.2019
№ 073-08-2019-006 от 06.02.2019</t>
  </si>
  <si>
    <t>№ 082-07-2019-061  от 04.02.2019
№ 108-07-2019-044 от 06.02.2019</t>
  </si>
  <si>
    <t/>
  </si>
  <si>
    <t>Департамент природных ресурсов и экологии Брянской области</t>
  </si>
  <si>
    <t>Департамент внутренней политики Брянской области</t>
  </si>
  <si>
    <t>Департамент топливно-энергетического комплекса и жилищно-коммунального хозяйства Брянской области</t>
  </si>
  <si>
    <t>Департамент здравоохранения Брянской области</t>
  </si>
  <si>
    <t>Департамент культуры Брянской области</t>
  </si>
  <si>
    <t>Департамент образования и науки Брянской области</t>
  </si>
  <si>
    <t>Департамент сельского хозяйства Брянской области</t>
  </si>
  <si>
    <t>Департамент строительства Брянской области</t>
  </si>
  <si>
    <t>Департамент семьи, социальной и демографической политики Брянской области</t>
  </si>
  <si>
    <t>Управление физической культуры и спорта Брянской области</t>
  </si>
  <si>
    <t>Управление государственной службы по труду и занятости населения Брянской области</t>
  </si>
  <si>
    <t>Департамент экономического развития Брянской области</t>
  </si>
  <si>
    <t>№ 056-017-2019-177 от 13.02.2019</t>
  </si>
  <si>
    <t>№ 056-08-2019-141 от 14.02.2019</t>
  </si>
  <si>
    <t>№ 777-08-2019-079 от 14.02.2019</t>
  </si>
  <si>
    <t>№ 073-17-2019-006 от 14.02.2019</t>
  </si>
  <si>
    <t>№ 082-08-2019-012  от 01.02.2019</t>
  </si>
  <si>
    <t>№ 051-09-2019-011 от 14.03.2019</t>
  </si>
  <si>
    <t>Статус</t>
  </si>
  <si>
    <t>Уникальный номер реестровой записи присвоен</t>
  </si>
  <si>
    <t>Уникальный номер реестровой записи отсутствует</t>
  </si>
  <si>
    <t>Соглашение в ЕПБС отсутствует</t>
  </si>
  <si>
    <t>№ 056-17-2019-281 от 14.02.2019</t>
  </si>
  <si>
    <t>№ 777-09-2019-110 от 14.02.2019</t>
  </si>
  <si>
    <t>№ 777-07-2019-038 от 14.02.2019</t>
  </si>
  <si>
    <t>Должно быть заключено 57 соглашений</t>
  </si>
  <si>
    <t>безопасные качественные дороги (Минтранс)</t>
  </si>
  <si>
    <t>сельская кооперация (Минсельхоз)</t>
  </si>
  <si>
    <t>№ 056-07-2019-013 от 15.02.2019</t>
  </si>
  <si>
    <t>№ 056-17-2019-334 от 15.02.2019</t>
  </si>
  <si>
    <t>№ 139-08-2019-030 от 15.02.2019</t>
  </si>
  <si>
    <t>нет в системе 2 соглашений:</t>
  </si>
  <si>
    <t>подписано с нашей стороны 55 соглашения, из них:</t>
  </si>
  <si>
    <t>1 не поставлено на учет в ФК</t>
  </si>
  <si>
    <t>Информация о заключенных соглашениях с федеральными министерствами (ведомствами) по субсидиям и иным МБТ (по состоянию на 18.02.2019 на 08 час 00 мин.)</t>
  </si>
  <si>
    <t>Итого, в том числе:</t>
  </si>
  <si>
    <t>субсидии</t>
  </si>
  <si>
    <t>Наименование доходов</t>
  </si>
  <si>
    <t>1 00 00000 00 0000 000</t>
  </si>
  <si>
    <t>рублей</t>
  </si>
  <si>
    <t>Код бюджетной классификации</t>
  </si>
  <si>
    <t xml:space="preserve">Приложение 1 к пояснительной записке
</t>
  </si>
  <si>
    <t>Иные межбюджетные трансферты</t>
  </si>
  <si>
    <t>2 02 40000 00 0000 150</t>
  </si>
  <si>
    <t>2 02 30000 00 0000 150</t>
  </si>
  <si>
    <t>2 02 30024 00 0000 150</t>
  </si>
  <si>
    <t>2 02 30024 05 0000 150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</si>
  <si>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</si>
  <si>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</si>
  <si>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</si>
  <si>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 xml:space="preserve"> Прочие субсидии</t>
  </si>
  <si>
    <t xml:space="preserve"> Прочие субсидии бюджетам муниципальных районов</t>
  </si>
  <si>
    <t>Субсидии бюджетам бюджетной системы Российской Федерации (межбюджетные субсидии)</t>
  </si>
  <si>
    <t xml:space="preserve"> 2021000000 0000 150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</si>
  <si>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</si>
  <si>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</si>
  <si>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2 02 25497 05 0000 150</t>
  </si>
  <si>
    <t>Субсидии бюджетам муниципальных районов на реализацию мероприятий по обеспечению жильем молодых семей</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</si>
  <si>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</si>
  <si>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</si>
  <si>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2 02 35082 05 0000 150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</si>
  <si>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</si>
  <si>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</si>
  <si>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</si>
  <si>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</si>
  <si>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2 02 45303 05 0000 150</t>
  </si>
  <si>
    <t>2025 год</t>
  </si>
  <si>
    <t>Сумма на 2025 год с учетом изменений</t>
  </si>
  <si>
    <t xml:space="preserve"> 2 02 29999 00 0000 150</t>
  </si>
  <si>
    <t xml:space="preserve"> 2 02 29999 05 0000 150</t>
  </si>
  <si>
    <t xml:space="preserve">  Дотации бюджетам бюджетной системы Российской Федерации </t>
  </si>
  <si>
    <t xml:space="preserve"> 2021500100 0000 150</t>
  </si>
  <si>
    <t xml:space="preserve">  Дотации на выравнивание бюджетной обеспеченности</t>
  </si>
  <si>
    <t xml:space="preserve"> 2021500105 0000 150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</si>
  <si>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</si>
  <si>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2021500200 0000 150</t>
  </si>
  <si>
    <t xml:space="preserve">  Дотации бюджетам на поддержку мер по обеспечению сбалансированности бюджетов</t>
  </si>
  <si>
    <t>2021500205 0000 150</t>
  </si>
  <si>
    <t xml:space="preserve">  Дотации бюджетам муниципальных районов на поддержку мер по обеспечению сбалансированности бюджетов</t>
  </si>
  <si>
    <t>2022000000 0000 150</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</si>
  <si>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</si>
  <si>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</si>
  <si>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</si>
  <si>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</si>
  <si>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</si>
  <si>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</si>
  <si>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</si>
  <si>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</si>
  <si>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2 02 25519 00 0000 150</t>
  </si>
  <si>
    <t>2 02 25519 05 0000 150</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</si>
  <si>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</si>
  <si>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</si>
  <si>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</si>
  <si>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</si>
  <si>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</si>
  <si>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</si>
  <si>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</si>
  <si>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</si>
  <si>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</si>
  <si>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2 02 45179 00 0000 150</t>
  </si>
  <si>
    <t>2 02 45303 00 0000 150</t>
  </si>
  <si>
    <t>2 02 20077 00 0000 150</t>
  </si>
  <si>
    <t>Субсидии бюджетам на софинансирование капитальных вложений в объекты муниципальной собственности</t>
  </si>
  <si>
    <t>2 02 20077 05 0000 150</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</si>
  <si>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</si>
  <si>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</si>
  <si>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</si>
  <si>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</si>
  <si>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1010000000 0000 000</t>
  </si>
  <si>
    <t xml:space="preserve">  НАЛОГИ НА ПРИБЫЛЬ, ДОХОДЫ</t>
  </si>
  <si>
    <t>1010200001 0000 110</t>
  </si>
  <si>
    <t xml:space="preserve">  Налог на доходы физических лиц</t>
  </si>
  <si>
    <t>1010201001 0000 110</t>
  </si>
  <si>
    <t xml:space="preserve"> 1010202001 0000 110</t>
  </si>
  <si>
    <t>1010203001 0000 110</t>
  </si>
  <si>
    <t>1010204001 0000 110</t>
  </si>
  <si>
    <t>1010208001 0000 110</t>
  </si>
  <si>
    <t xml:space="preserve"> 1030000000 0000 000</t>
  </si>
  <si>
    <t>НАЛОГИ НА ТОВАРЫ (РАБОТЫ, УСЛУГИ), РЕАЛИЗУЕМЫЕ НА ТЕРРИТОРИИ РОССИЙСКОЙ ФЕДЕРАЦИИ</t>
  </si>
  <si>
    <t>10302000 01 0000 110</t>
  </si>
  <si>
    <t>Акцизы по подакцизным товарам (продукции), производимым на территории Российской Федерации</t>
  </si>
  <si>
    <t>10302230 01 0000 110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</si>
  <si>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</si>
  <si>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</si>
  <si>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</si>
  <si>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</si>
  <si>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</si>
  <si>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</si>
  <si>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</si>
  <si>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10302250 01 0000 110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</si>
  <si>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</si>
  <si>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10302251 01 0000 110</t>
  </si>
  <si>
    <t>10302260 01 0000 110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</si>
  <si>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</si>
  <si>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</si>
  <si>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</si>
  <si>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1050000000 0000 000</t>
  </si>
  <si>
    <t xml:space="preserve">  НАЛОГИ НА СОВОКУПНЫЙ ДОХОД</t>
  </si>
  <si>
    <t xml:space="preserve"> 1050200002 0000 110</t>
  </si>
  <si>
    <t xml:space="preserve">  Единый налог на вмененный доход для отдельных видов деятельности</t>
  </si>
  <si>
    <t xml:space="preserve"> 1050201002 0000 110</t>
  </si>
  <si>
    <t xml:space="preserve"> 1050202002 0000 110</t>
  </si>
  <si>
    <t xml:space="preserve">  Единый налог на вмененный доход для отдельных видов деятельности (за налоговые периоды, истекшие до 1 января 2011 года)</t>
  </si>
  <si>
    <t>1050300001 0000 110</t>
  </si>
  <si>
    <t xml:space="preserve">  Единый сельскохозяйственный налог</t>
  </si>
  <si>
    <t xml:space="preserve"> 1050301001 0000 110</t>
  </si>
  <si>
    <t>1050302001 0000 110</t>
  </si>
  <si>
    <t xml:space="preserve">  Единый сельскохозяйственный налог (за налоговые периоды, истекшие до 1 января 2011 года)</t>
  </si>
  <si>
    <t xml:space="preserve"> 1050400002 0000 110</t>
  </si>
  <si>
    <t xml:space="preserve">  Налог, взимаемый в связи с применением патентной системы налогообложения</t>
  </si>
  <si>
    <t xml:space="preserve"> 1050402002 0000 110</t>
  </si>
  <si>
    <t>1080000000 0000 000</t>
  </si>
  <si>
    <t xml:space="preserve">  ГОСУДАРСТВЕННАЯ ПОШЛИНА</t>
  </si>
  <si>
    <t xml:space="preserve"> 1080300001 0000 110</t>
  </si>
  <si>
    <t>1080301001 0000 110</t>
  </si>
  <si>
    <t xml:space="preserve"> 1080700001 0000 110</t>
  </si>
  <si>
    <t>Государственная пошлина за государственную регистрацию, а также за совершение прочих юридически значимых действий</t>
  </si>
  <si>
    <t>1080715001 0000 110</t>
  </si>
  <si>
    <t>Государственная пошлина за выдачу разрешения на установку рекламной конструкции</t>
  </si>
  <si>
    <t>1110000000 0000 000</t>
  </si>
  <si>
    <t xml:space="preserve">  ДОХОДЫ ОТ ИСПОЛЬЗОВАНИЯ ИМУЩЕСТВА, НАХОДЯЩЕГОСЯ В ГОСУДАРСТВЕННОЙ И МУНИЦИПАЛЬНОЙ СОБСТВЕННОСТИ</t>
  </si>
  <si>
    <t xml:space="preserve"> 1110500000 0000 120</t>
  </si>
  <si>
    <t>1110501000 0000 120</t>
  </si>
  <si>
    <t>11110501305 0000 120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</si>
  <si>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</si>
  <si>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1110501313 0000 120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</si>
  <si>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</si>
  <si>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1110530000 0000 120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</si>
  <si>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</si>
  <si>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1110531000 0000 120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</si>
  <si>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</si>
  <si>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1110531305 0000 120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</si>
  <si>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</si>
  <si>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1110531313 0000 120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</si>
  <si>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</si>
  <si>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</si>
  <si>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</si>
  <si>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1110904000 0000 120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</si>
  <si>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</si>
  <si>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1110904505 0000 120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</si>
  <si>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</si>
  <si>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1120000000 0000 000</t>
  </si>
  <si>
    <t xml:space="preserve">  ПЛАТЕЖИ ПРИ ПОЛЬЗОВАНИИ ПРИРОДНЫМИ РЕСУРСАМИ</t>
  </si>
  <si>
    <t xml:space="preserve"> 1120100001 0000 120</t>
  </si>
  <si>
    <t xml:space="preserve">  Плата за негативное воздействие на окружающую среду</t>
  </si>
  <si>
    <t xml:space="preserve"> 1120101001 0000 120</t>
  </si>
  <si>
    <t xml:space="preserve">  Плата за выбросы загрязняющих веществ в атмосферный воздух стационарными объектами</t>
  </si>
  <si>
    <t xml:space="preserve"> 1120103001 0000 120</t>
  </si>
  <si>
    <t xml:space="preserve">  Плата за сбросы загрязняющих веществ в водные объекты</t>
  </si>
  <si>
    <t xml:space="preserve"> 1120104001 0000 120</t>
  </si>
  <si>
    <t xml:space="preserve">  Плата за размещение отходов производства и потребления</t>
  </si>
  <si>
    <t>1120104101 0000 120</t>
  </si>
  <si>
    <t xml:space="preserve">  Плата за размещение отходов производства</t>
  </si>
  <si>
    <t>1120104201 0000 120</t>
  </si>
  <si>
    <t>Плата за размещение твердых коммунальных отходов</t>
  </si>
  <si>
    <t>1120107001 0000 120</t>
  </si>
  <si>
    <t>Плата за выбросы загрязняющих веществ, образующихся при сжигании на факельных установках и (или) рассеивании попутного нефтяного газа</t>
  </si>
  <si>
    <t>1130000000 0000 000</t>
  </si>
  <si>
    <t xml:space="preserve">  ДОХОДЫ ОТ ОКАЗАНИЯ ПЛАТНЫХ УСЛУГ И КОМПЕНСАЦИИ ЗАТРАТ ГОСУДАРСТВА</t>
  </si>
  <si>
    <t xml:space="preserve"> 1130200000 0000 130</t>
  </si>
  <si>
    <t xml:space="preserve">  Доходы от компенсации затрат государства</t>
  </si>
  <si>
    <t>1130206000 0000 130</t>
  </si>
  <si>
    <t>Доходы, поступающие в порядке возмещения расходов, понесенных в связи с эксплуатацией имущества</t>
  </si>
  <si>
    <t>1130206505 0000 130</t>
  </si>
  <si>
    <t>Доходы, поступающие в порядке возмещения расходов, понесенных в связи с эксплуатацией имущества муниципальных районов</t>
  </si>
  <si>
    <t>11302990 00 0000 130</t>
  </si>
  <si>
    <t>Прочие доходы от компенсации затрат государства</t>
  </si>
  <si>
    <t>11302995 05 0000 130</t>
  </si>
  <si>
    <t>Прочие доходы от компенсации затрат бюджетов муниципальных районов</t>
  </si>
  <si>
    <t>1140000000 0000 000</t>
  </si>
  <si>
    <t xml:space="preserve">  ДОХОДЫ ОТ ПРОДАЖИ МАТЕРИАЛЬНЫХ И НЕМАТЕРИАЛЬНЫХ АКТИВОВ</t>
  </si>
  <si>
    <t xml:space="preserve"> 1140200000 0000 000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</si>
  <si>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</si>
  <si>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1140205005 0000 410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</si>
  <si>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</si>
  <si>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1140205305 0000 410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</si>
  <si>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</si>
  <si>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1140600000 0000 430</t>
  </si>
  <si>
    <t xml:space="preserve">  Доходы от продажи земельных участков, находящихся в государственной и муниципальной собственности </t>
  </si>
  <si>
    <t>1140601000 0000 430</t>
  </si>
  <si>
    <t xml:space="preserve">  Доходы от продажи земельных участков, государственная собственность на которые не разграничена</t>
  </si>
  <si>
    <t xml:space="preserve"> 1140601305 0000 430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</si>
  <si>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</si>
  <si>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1140601313 0000 430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</si>
  <si>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</si>
  <si>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</si>
  <si>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 xml:space="preserve">  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</si>
  <si>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</si>
  <si>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</si>
  <si>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</si>
  <si>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</si>
  <si>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</si>
  <si>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</si>
  <si>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</si>
  <si>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</si>
  <si>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</si>
  <si>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</si>
  <si>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</si>
  <si>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</si>
  <si>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</si>
  <si>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</si>
  <si>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</si>
  <si>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</si>
  <si>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1 16 01084 01 0000 140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</si>
  <si>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</si>
  <si>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</si>
  <si>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</si>
  <si>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</si>
  <si>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</si>
  <si>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</si>
  <si>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</si>
  <si>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</si>
  <si>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</si>
  <si>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</si>
  <si>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1 16 01160 01 0000 140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</si>
  <si>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</si>
  <si>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</si>
  <si>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</si>
  <si>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</si>
  <si>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</si>
  <si>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</si>
  <si>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</si>
  <si>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</si>
  <si>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</si>
  <si>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</si>
  <si>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</si>
  <si>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</si>
  <si>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</si>
  <si>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</si>
  <si>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</si>
  <si>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</si>
  <si>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</si>
  <si>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</si>
  <si>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1 16 02000 02 0000 140</t>
  </si>
  <si>
    <t>Административные штрафы, установленные законами субъектов Российской Федерации об административных правонарушениях</t>
  </si>
  <si>
    <t>1 16 02010 02 0000 140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</si>
  <si>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</si>
  <si>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1 16 10060 00 0000 140</t>
  </si>
  <si>
    <t>Платежи в целях возмещения убытков, причиненных уклонением от заключения муниципального контракта</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</si>
  <si>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</si>
  <si>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</si>
  <si>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1 16 11000 01 0000 140</t>
  </si>
  <si>
    <t>Платежи, уплачиваемые в целях возмещения вреда</t>
  </si>
  <si>
    <t>1 16 11050 01 0000 140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</si>
  <si>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</si>
  <si>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</si>
  <si>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1 16 11060 01 0000 140</t>
  </si>
  <si>
    <t>Платежи, уплачиваемые в целях возмещения вреда, причиняемого автомобильным дорогам</t>
  </si>
  <si>
    <t>1 16 11064 01 0000 140</t>
  </si>
  <si>
    <t>1010213001 0000 110</t>
  </si>
  <si>
    <t>1010214001 0000 110</t>
  </si>
  <si>
    <t xml:space="preserve">  НАЛОГОВЫЕ И НЕНАЛОГОВЫЕ ДОХОДЫ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</si>
  <si>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</si>
  <si>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в связи с применением патентной системы налогообложения, зачисляемый в бюджеты муниципальных районов</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</si>
  <si>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</si>
  <si>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</si>
  <si>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1090000000 0000 000</t>
  </si>
  <si>
    <t xml:space="preserve">  ЗАДОЛЖЕННОСТЬ И ПЕРЕРАСЧЕТЫ ПО ОТМЕНЕННЫМ НАЛОГАМ, СБОРАМ И ИНЫМ ОБЯЗАТЕЛЬНЫМ ПЛАТЕЖАМ</t>
  </si>
  <si>
    <t xml:space="preserve"> 1090100000 0000 110</t>
  </si>
  <si>
    <t xml:space="preserve">  Налог на прибыль организаций, зачислявшийся до 1 января 2005 года в местные бюджеты</t>
  </si>
  <si>
    <t xml:space="preserve"> 1090103005 0000 110</t>
  </si>
  <si>
    <t xml:space="preserve">  Налог на прибыль организаций, зачислявшийся до 1 января 2005 года в местные бюджеты, мобилизуемый на территориях муниципальных районов</t>
  </si>
  <si>
    <t>1 09 07000 00 0000 110</t>
  </si>
  <si>
    <t>Прочие налоги и сборы (по отменённым местным налогам и сборам )</t>
  </si>
  <si>
    <t>1 09 07010 00 0000 110</t>
  </si>
  <si>
    <t>Налог на рекламу</t>
  </si>
  <si>
    <t>1 09 07013 05 0000 110</t>
  </si>
  <si>
    <t>Налог на рекламу, мобилизуемый на территориях муниципальных районов</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</si>
  <si>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</si>
  <si>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</si>
  <si>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1 09 07033 05 0000 110</t>
  </si>
  <si>
    <t xml:space="preserve">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</si>
  <si>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</si>
  <si>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</si>
  <si>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1110908000 0000 120</t>
  </si>
  <si>
    <t>1110908005 0000 120</t>
  </si>
  <si>
    <t>1 16 01330 00 0000 140</t>
  </si>
  <si>
    <t>1170000000 0000 000</t>
  </si>
  <si>
    <t>ПРОЧИЕ НЕНАЛОГОВЫЕ ДОХОДЫ</t>
  </si>
  <si>
    <t>1170500000 0000 180</t>
  </si>
  <si>
    <t>Прочие неналоговые доходы</t>
  </si>
  <si>
    <t>1170505005 0000 180</t>
  </si>
  <si>
    <t>Прочие неналоговые доходы бюджетов муниципальных районов</t>
  </si>
  <si>
    <t>2000000000 0000 000</t>
  </si>
  <si>
    <t xml:space="preserve">  БЕЗВОЗМЕЗДНЫЕ ПОСТУПЛЕНИЯ</t>
  </si>
  <si>
    <t>2020000000 0000 000</t>
  </si>
  <si>
    <t xml:space="preserve">  БЕЗВОЗМЕЗДНЫЕ ПОСТУПЛЕНИЯ ОТ ДРУГИХ БЮДЖЕТОВ БЮДЖЕТНОЙ СИСТЕМЫ РОССИЙСКОЙ ФЕДЕРАЦИИ</t>
  </si>
  <si>
    <t>Субсидии бюджетам муниципальных районов на  софинансирование капитальных вложений в объекты муниципальной собственности</t>
  </si>
  <si>
    <t>2 02 25243 00 0000 150</t>
  </si>
  <si>
    <t>Субсидии бюджетам на строительство и реконструкцию (модернизацию) объектов питьевого водоснабжения</t>
  </si>
  <si>
    <t>2 02 25243 05 0000 150</t>
  </si>
  <si>
    <t>Субсидии бюджетам муниципальных районов на строительство и реконструкцию (модернизацию) объектов питьевого водоснабжения</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</si>
  <si>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</si>
  <si>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</si>
  <si>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</si>
  <si>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</si>
  <si>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Субсидии бюджетам на поддержку отрасли культуры</t>
  </si>
  <si>
    <t>Субсидии бюджетам муниципальных районов на поддержку отрасли культуры</t>
  </si>
  <si>
    <t>2 02 25753 00 0000 150</t>
  </si>
  <si>
    <t>Субсидии бюджетам на софинансирование закупки и монтажа оборудования для создания "умных" спортивных площадок</t>
  </si>
  <si>
    <t>2 02 25753 05 0000 150</t>
  </si>
  <si>
    <t>Субсидии бюджетам муниципальных районов на софинансирование закупки и монтажа оборудования для создания "умных" спортивных площадок</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</si>
  <si>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</si>
  <si>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</si>
  <si>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</si>
  <si>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2026 год</t>
  </si>
  <si>
    <t>Сумма на 2026 год с учетом изменений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</si>
  <si>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</si>
  <si>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1120102001 0000 120</t>
  </si>
  <si>
    <t xml:space="preserve">  Плата за выбросы загрязняющих веществ в атмосферный воздух передвижными объектами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</si>
  <si>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</si>
  <si>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</si>
  <si>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</si>
  <si>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</si>
  <si>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</si>
  <si>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</si>
  <si>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</si>
  <si>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</si>
  <si>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</si>
  <si>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</si>
  <si>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</si>
  <si>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</si>
  <si>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</si>
  <si>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 причиняемого автомобильным дорогам местного значения тяжеловесными транспортными средствами</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</si>
  <si>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</si>
  <si>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</si>
  <si>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</si>
  <si>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</si>
  <si>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</si>
  <si>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</si>
  <si>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</si>
  <si>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</si>
  <si>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</si>
  <si>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</si>
  <si>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</si>
  <si>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</si>
  <si>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</si>
  <si>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</si>
  <si>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</si>
  <si>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</si>
  <si>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</si>
  <si>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</si>
  <si>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</si>
  <si>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</si>
  <si>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 С Е Г О:</t>
  </si>
  <si>
    <t>2027 год</t>
  </si>
  <si>
    <t>Сумма на 2027 год с учетом изменений</t>
  </si>
  <si>
    <t>Изменение на 2025 год (+/-) март</t>
  </si>
  <si>
    <t>Изменения от 27.02.25 № 7-56</t>
  </si>
  <si>
    <t>Сумма на 01.03.25 год с учетом изменений</t>
  </si>
  <si>
    <t>Анализ изменения доходов бюджета Карачевского муниципального района Брянской области на 2025 - 2027 годы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</si>
  <si>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</si>
  <si>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</si>
  <si>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</si>
  <si>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</si>
  <si>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</si>
  <si>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</si>
  <si>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1010215001 0000 110</t>
  </si>
  <si>
    <t>1010216001 0000 110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</si>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</sst>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р_._-;\-* #,##0.00_р_._-;_-* &quot;-&quot;??_р_._-;_-@_-"/>
    <numFmt numFmtId="165" formatCode="0.0%"/>
    <numFmt numFmtId="166" formatCode="#,##0.00_ ;[Red]\-#,##0.00\ "/>
  </numFmts>
  <fonts count="29" x14ac:knownFonts="1">
    <font>
      <sz val="11"/>
      <color theme="1"/>
      <name val="Calibri"/>
      <family val="2"/>
      <charset val="204"/>
      <scheme val="minor"/>
    </font>
    <font>
      <sz val="11"/>
      <color theme="1"/>
      <name val="Calibri"/>
      <family val="2"/>
      <charset val="204"/>
      <scheme val="minor"/>
    </font>
    <font>
      <sz val="10"/>
      <color rgb="FF000000"/>
      <name val="Arial Cyr"/>
    </font>
    <font>
      <sz val="10"/>
      <name val="Arial"/>
      <family val="2"/>
      <charset val="204"/>
    </font>
    <font>
      <sz val="10"/>
      <name val="Helv"/>
      <charset val="204"/>
    </font>
    <font>
      <sz val="11"/>
      <color indexed="8"/>
      <name val="Calibri"/>
      <family val="2"/>
      <charset val="204"/>
    </font>
    <font>
      <b/>
      <sz val="10"/>
      <color rgb="FF000000"/>
      <name val="Arial Cyr"/>
    </font>
    <font>
      <sz val="10"/>
      <color theme="1"/>
      <name val="Calibri Light"/>
      <family val="2"/>
      <charset val="204"/>
    </font>
    <font>
      <b/>
      <sz val="10"/>
      <name val="Calibri Light"/>
      <family val="2"/>
      <charset val="204"/>
    </font>
    <font>
      <sz val="10"/>
      <name val="Calibri Light"/>
      <family val="2"/>
      <charset val="204"/>
    </font>
    <font>
      <sz val="10"/>
      <color indexed="12"/>
      <name val="Calibri Light"/>
      <family val="2"/>
      <charset val="204"/>
    </font>
    <font>
      <b/>
      <sz val="10"/>
      <name val="Corbel"/>
      <family val="2"/>
      <charset val="204"/>
    </font>
    <font>
      <b/>
      <sz val="10"/>
      <color theme="1"/>
      <name val="Calibri Light"/>
      <family val="2"/>
      <charset val="204"/>
    </font>
    <font>
      <b/>
      <sz val="9"/>
      <color indexed="81"/>
      <name val="Tahoma"/>
      <family val="2"/>
      <charset val="204"/>
    </font>
    <font>
      <sz val="9"/>
      <color indexed="81"/>
      <name val="Tahoma"/>
      <family val="2"/>
      <charset val="204"/>
    </font>
    <font>
      <sz val="10"/>
      <color theme="0"/>
      <name val="Calibri Light"/>
      <family val="2"/>
      <charset val="204"/>
    </font>
    <font>
      <sz val="10"/>
      <color theme="1"/>
      <name val="Calibri"/>
      <family val="2"/>
      <charset val="204"/>
      <scheme val="minor"/>
    </font>
    <font>
      <sz val="14"/>
      <color theme="1"/>
      <name val="Calibri"/>
      <family val="2"/>
      <charset val="204"/>
      <scheme val="minor"/>
    </font>
    <font>
      <b/>
      <sz val="14"/>
      <color theme="1"/>
      <name val="Calibri"/>
      <family val="2"/>
      <charset val="204"/>
      <scheme val="minor"/>
    </font>
    <font>
      <b/>
      <sz val="20"/>
      <color theme="1"/>
      <name val="Calibri"/>
      <family val="2"/>
      <charset val="204"/>
      <scheme val="minor"/>
    </font>
    <font>
      <b/>
      <sz val="11"/>
      <color theme="1"/>
      <name val="Calibri"/>
      <family val="2"/>
      <charset val="204"/>
      <scheme val="minor"/>
    </font>
    <font>
      <sz val="10"/>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1"/>
      <name val="Times New Roman"/>
      <family val="1"/>
      <charset val="204"/>
    </font>
    <font>
      <sz val="12"/>
      <name val="Calibri Light"/>
      <family val="2"/>
      <charset val="204"/>
    </font>
  </fonts>
  <fills count="12">
    <fill>
      <patternFill patternType="none"/>
    </fill>
    <fill>
      <patternFill patternType="gray125"/>
    </fill>
    <fill>
      <patternFill patternType="solid">
        <fgColor theme="0"/>
        <bgColor indexed="64"/>
      </patternFill>
    </fill>
    <fill>
      <patternFill patternType="solid">
        <fgColor rgb="FFCCFFFF"/>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0000"/>
        <bgColor indexed="64"/>
      </patternFill>
    </fill>
    <fill>
      <patternFill patternType="solid">
        <fgColor rgb="FF66CCFF"/>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9" fontId="2" fillId="0" borderId="2">
      <alignment horizontal="left" vertical="top" wrapText="1"/>
    </xf>
    <xf numFmtId="4" fontId="2" fillId="0" borderId="2">
      <alignment horizontal="right" vertical="top" shrinkToFit="1"/>
    </xf>
    <xf numFmtId="0" fontId="1" fillId="0" borderId="0"/>
    <xf numFmtId="0" fontId="3" fillId="0" borderId="0"/>
    <xf numFmtId="0" fontId="4" fillId="0" borderId="0"/>
    <xf numFmtId="164" fontId="5" fillId="0" borderId="0" applyFont="0" applyFill="0" applyBorder="0" applyAlignment="0" applyProtection="0"/>
    <xf numFmtId="4" fontId="6" fillId="3" borderId="2">
      <alignment horizontal="right" vertical="top" shrinkToFit="1"/>
    </xf>
    <xf numFmtId="1" fontId="2" fillId="0" borderId="2">
      <alignment horizontal="center" vertical="top" shrinkToFit="1"/>
    </xf>
    <xf numFmtId="9" fontId="1" fillId="0" borderId="0" applyFont="0" applyFill="0" applyBorder="0" applyAlignment="0" applyProtection="0"/>
    <xf numFmtId="43" fontId="1" fillId="0" borderId="0" applyFont="0" applyFill="0" applyBorder="0" applyAlignment="0" applyProtection="0"/>
  </cellStyleXfs>
  <cellXfs count="137">
    <xf numFmtId="0" fontId="0" fillId="0" borderId="0" xfId="0"/>
    <xf numFmtId="0" fontId="9" fillId="0" borderId="1" xfId="0" quotePrefix="1" applyNumberFormat="1" applyFont="1" applyFill="1" applyBorder="1" applyAlignment="1">
      <alignment horizontal="center" vertical="center" shrinkToFit="1"/>
    </xf>
    <xf numFmtId="0" fontId="9" fillId="0"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shrinkToFit="1"/>
    </xf>
    <xf numFmtId="10" fontId="7" fillId="0" borderId="1" xfId="0" applyNumberFormat="1" applyFont="1" applyBorder="1" applyAlignment="1">
      <alignment horizontal="center" vertical="center"/>
    </xf>
    <xf numFmtId="0" fontId="9" fillId="0" borderId="1" xfId="0" quotePrefix="1" applyNumberFormat="1" applyFont="1" applyFill="1" applyBorder="1" applyAlignment="1">
      <alignment horizontal="center" vertical="center" wrapText="1" shrinkToFit="1"/>
    </xf>
    <xf numFmtId="0" fontId="9" fillId="2" borderId="1" xfId="0" applyNumberFormat="1" applyFont="1" applyFill="1" applyBorder="1" applyAlignment="1">
      <alignment horizontal="left" vertical="center" wrapText="1"/>
    </xf>
    <xf numFmtId="4" fontId="9" fillId="0" borderId="1" xfId="0" applyNumberFormat="1" applyFont="1" applyFill="1" applyBorder="1" applyAlignment="1">
      <alignment horizontal="center" vertical="center" wrapText="1" shrinkToFit="1"/>
    </xf>
    <xf numFmtId="4" fontId="9" fillId="0" borderId="1" xfId="0" applyNumberFormat="1" applyFont="1" applyFill="1" applyBorder="1" applyAlignment="1">
      <alignment horizontal="center" vertical="center" wrapText="1"/>
    </xf>
    <xf numFmtId="4" fontId="7" fillId="0" borderId="1" xfId="0" applyNumberFormat="1" applyFont="1" applyBorder="1" applyAlignment="1">
      <alignment horizontal="center" vertical="center"/>
    </xf>
    <xf numFmtId="0" fontId="7" fillId="0" borderId="1" xfId="0" applyFont="1" applyFill="1" applyBorder="1" applyAlignment="1">
      <alignment horizontal="center" vertical="center"/>
    </xf>
    <xf numFmtId="165" fontId="7" fillId="0" borderId="1" xfId="9" applyNumberFormat="1" applyFont="1" applyBorder="1" applyAlignment="1">
      <alignment horizontal="center" vertical="center"/>
    </xf>
    <xf numFmtId="0" fontId="9" fillId="0" borderId="0" xfId="0" applyFont="1" applyFill="1" applyAlignment="1">
      <alignment horizontal="center" vertical="center"/>
    </xf>
    <xf numFmtId="0" fontId="9" fillId="0" borderId="0" xfId="0" quotePrefix="1" applyNumberFormat="1" applyFont="1" applyFill="1" applyBorder="1" applyAlignment="1">
      <alignment horizontal="center" vertical="center" shrinkToFit="1"/>
    </xf>
    <xf numFmtId="0" fontId="9" fillId="0" borderId="0" xfId="0" quotePrefix="1" applyNumberFormat="1" applyFont="1" applyFill="1" applyBorder="1" applyAlignment="1">
      <alignment horizontal="center" vertical="center" wrapText="1" shrinkToFit="1"/>
    </xf>
    <xf numFmtId="4" fontId="9" fillId="0" borderId="0" xfId="0" applyNumberFormat="1" applyFont="1" applyFill="1" applyBorder="1" applyAlignment="1">
      <alignment horizontal="center" vertical="center" shrinkToFit="1"/>
    </xf>
    <xf numFmtId="4" fontId="9" fillId="0" borderId="0" xfId="0" applyNumberFormat="1" applyFont="1" applyFill="1" applyBorder="1" applyAlignment="1">
      <alignment horizontal="center" vertical="center" wrapText="1" shrinkToFit="1"/>
    </xf>
    <xf numFmtId="166" fontId="9" fillId="0" borderId="0" xfId="0" applyNumberFormat="1" applyFont="1" applyFill="1" applyBorder="1" applyAlignment="1">
      <alignment horizontal="center" vertical="center" wrapText="1" shrinkToFit="1"/>
    </xf>
    <xf numFmtId="0" fontId="8" fillId="0" borderId="0" xfId="0" applyFont="1" applyFill="1" applyAlignment="1">
      <alignment horizontal="center" vertical="center"/>
    </xf>
    <xf numFmtId="4" fontId="9" fillId="0" borderId="0" xfId="0" applyNumberFormat="1" applyFont="1" applyFill="1" applyAlignment="1">
      <alignment horizontal="center" vertical="center"/>
    </xf>
    <xf numFmtId="0" fontId="7" fillId="0" borderId="0" xfId="0" pivotButton="1" applyFont="1"/>
    <xf numFmtId="0" fontId="7" fillId="0" borderId="0" xfId="0" applyFont="1" applyAlignment="1">
      <alignment horizontal="left"/>
    </xf>
    <xf numFmtId="0" fontId="7" fillId="0" borderId="0" xfId="0" applyFont="1"/>
    <xf numFmtId="4" fontId="12" fillId="6" borderId="4" xfId="0" applyNumberFormat="1" applyFont="1" applyFill="1" applyBorder="1" applyAlignment="1">
      <alignment horizontal="center" vertical="center"/>
    </xf>
    <xf numFmtId="4" fontId="7" fillId="0" borderId="0" xfId="0" applyNumberFormat="1" applyFont="1" applyAlignment="1">
      <alignment horizontal="center" vertical="center"/>
    </xf>
    <xf numFmtId="4" fontId="8" fillId="0" borderId="0" xfId="0" applyNumberFormat="1" applyFont="1" applyFill="1" applyAlignment="1">
      <alignment horizontal="center" vertical="center"/>
    </xf>
    <xf numFmtId="10" fontId="7" fillId="8" borderId="1" xfId="0" applyNumberFormat="1" applyFont="1" applyFill="1" applyBorder="1" applyAlignment="1">
      <alignment horizontal="center" vertical="center" wrapText="1"/>
    </xf>
    <xf numFmtId="10" fontId="15" fillId="9" borderId="1" xfId="0" applyNumberFormat="1" applyFont="1" applyFill="1" applyBorder="1" applyAlignment="1">
      <alignment horizontal="center" vertical="center" wrapText="1"/>
    </xf>
    <xf numFmtId="49" fontId="8" fillId="5" borderId="1" xfId="0" applyNumberFormat="1" applyFont="1" applyFill="1" applyBorder="1" applyAlignment="1">
      <alignment horizontal="center" vertical="center" wrapText="1" shrinkToFit="1"/>
    </xf>
    <xf numFmtId="4" fontId="8" fillId="5"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0" fontId="9" fillId="0" borderId="5" xfId="0" quotePrefix="1" applyNumberFormat="1" applyFont="1" applyFill="1" applyBorder="1" applyAlignment="1">
      <alignment horizontal="center" vertical="center" shrinkToFit="1"/>
    </xf>
    <xf numFmtId="0" fontId="9" fillId="0" borderId="5" xfId="0" applyNumberFormat="1" applyFont="1" applyFill="1" applyBorder="1" applyAlignment="1">
      <alignment horizontal="left" vertical="center" wrapText="1"/>
    </xf>
    <xf numFmtId="4" fontId="7" fillId="0" borderId="5" xfId="0" applyNumberFormat="1" applyFont="1" applyBorder="1" applyAlignment="1">
      <alignment horizontal="center" vertical="center"/>
    </xf>
    <xf numFmtId="0" fontId="7" fillId="0" borderId="6" xfId="0" applyFont="1" applyFill="1" applyBorder="1" applyAlignment="1">
      <alignment horizontal="center" vertical="center"/>
    </xf>
    <xf numFmtId="0" fontId="9" fillId="0" borderId="6" xfId="0" applyNumberFormat="1" applyFont="1" applyFill="1" applyBorder="1" applyAlignment="1">
      <alignment horizontal="left" vertical="center" wrapText="1"/>
    </xf>
    <xf numFmtId="4" fontId="9" fillId="0" borderId="6" xfId="0" applyNumberFormat="1" applyFont="1" applyFill="1" applyBorder="1" applyAlignment="1">
      <alignment horizontal="center" vertical="center" shrinkToFit="1"/>
    </xf>
    <xf numFmtId="4" fontId="7" fillId="0" borderId="6" xfId="0" applyNumberFormat="1" applyFont="1" applyBorder="1" applyAlignment="1">
      <alignment horizontal="center" vertical="center"/>
    </xf>
    <xf numFmtId="10" fontId="7" fillId="0" borderId="6" xfId="0" applyNumberFormat="1" applyFont="1" applyBorder="1" applyAlignment="1">
      <alignment horizontal="center" vertical="center"/>
    </xf>
    <xf numFmtId="10" fontId="7" fillId="8" borderId="6" xfId="0" applyNumberFormat="1" applyFont="1" applyFill="1" applyBorder="1" applyAlignment="1">
      <alignment horizontal="center" vertical="center" wrapText="1"/>
    </xf>
    <xf numFmtId="4" fontId="9" fillId="0" borderId="5" xfId="0" applyNumberFormat="1" applyFont="1" applyFill="1" applyBorder="1" applyAlignment="1">
      <alignment horizontal="center" vertical="center" shrinkToFit="1"/>
    </xf>
    <xf numFmtId="10" fontId="7" fillId="0" borderId="5" xfId="0" applyNumberFormat="1" applyFont="1" applyBorder="1" applyAlignment="1">
      <alignment horizontal="center" vertical="center"/>
    </xf>
    <xf numFmtId="10" fontId="7" fillId="7" borderId="5" xfId="0" applyNumberFormat="1" applyFont="1" applyFill="1" applyBorder="1" applyAlignment="1">
      <alignment horizontal="center" vertical="center" wrapText="1"/>
    </xf>
    <xf numFmtId="0" fontId="9" fillId="0" borderId="6" xfId="0" quotePrefix="1" applyNumberFormat="1" applyFont="1" applyFill="1" applyBorder="1" applyAlignment="1">
      <alignment horizontal="center" vertical="center" wrapText="1" shrinkToFit="1"/>
    </xf>
    <xf numFmtId="4" fontId="9" fillId="0" borderId="6" xfId="0" applyNumberFormat="1" applyFont="1" applyFill="1" applyBorder="1" applyAlignment="1">
      <alignment horizontal="center" vertical="center" wrapText="1" shrinkToFit="1"/>
    </xf>
    <xf numFmtId="0" fontId="9" fillId="0" borderId="6" xfId="0" quotePrefix="1" applyNumberFormat="1" applyFont="1" applyFill="1" applyBorder="1" applyAlignment="1">
      <alignment horizontal="center" vertical="center" shrinkToFit="1"/>
    </xf>
    <xf numFmtId="0" fontId="16" fillId="0" borderId="1" xfId="0" applyFont="1" applyBorder="1" applyAlignment="1">
      <alignment horizontal="left" vertical="center" wrapText="1"/>
    </xf>
    <xf numFmtId="0" fontId="16" fillId="0" borderId="1" xfId="0" applyFont="1" applyFill="1" applyBorder="1" applyAlignment="1">
      <alignment horizontal="left" vertical="center" wrapText="1"/>
    </xf>
    <xf numFmtId="0" fontId="0" fillId="0" borderId="0" xfId="0" applyAlignment="1">
      <alignment horizontal="left" vertical="center"/>
    </xf>
    <xf numFmtId="0" fontId="17" fillId="0" borderId="0" xfId="0" applyFont="1"/>
    <xf numFmtId="0" fontId="17" fillId="0" borderId="0" xfId="0" applyFont="1" applyAlignment="1">
      <alignment horizontal="lef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left" vertical="center" indent="2"/>
    </xf>
    <xf numFmtId="4" fontId="20" fillId="0" borderId="1" xfId="0" applyNumberFormat="1" applyFont="1" applyBorder="1" applyAlignment="1">
      <alignment horizontal="center" vertical="center"/>
    </xf>
    <xf numFmtId="0" fontId="20" fillId="0" borderId="1" xfId="0" applyFont="1" applyBorder="1" applyAlignment="1">
      <alignment vertical="center"/>
    </xf>
    <xf numFmtId="0" fontId="20" fillId="0" borderId="1" xfId="0" applyFont="1" applyBorder="1" applyAlignment="1">
      <alignment horizontal="left" vertical="center"/>
    </xf>
    <xf numFmtId="0" fontId="20" fillId="0" borderId="0" xfId="0" applyFont="1"/>
    <xf numFmtId="165" fontId="20" fillId="0" borderId="1" xfId="9" applyNumberFormat="1" applyFont="1" applyBorder="1" applyAlignment="1">
      <alignment horizontal="center" vertical="center"/>
    </xf>
    <xf numFmtId="0" fontId="9" fillId="2" borderId="0" xfId="0" applyFont="1" applyFill="1" applyAlignment="1">
      <alignment vertical="center" wrapText="1"/>
    </xf>
    <xf numFmtId="0" fontId="9" fillId="10" borderId="0" xfId="0" applyFont="1" applyFill="1" applyAlignment="1">
      <alignment vertical="center" wrapText="1"/>
    </xf>
    <xf numFmtId="0" fontId="21" fillId="2" borderId="0" xfId="0" applyFont="1" applyFill="1" applyAlignment="1">
      <alignment vertical="center" wrapText="1"/>
    </xf>
    <xf numFmtId="49" fontId="21" fillId="2" borderId="1" xfId="0" applyNumberFormat="1" applyFont="1" applyFill="1" applyBorder="1" applyAlignment="1">
      <alignment horizontal="center" vertical="center" wrapText="1"/>
    </xf>
    <xf numFmtId="4" fontId="21" fillId="2"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21" fillId="2" borderId="1" xfId="0" applyFont="1" applyFill="1" applyBorder="1" applyAlignment="1">
      <alignment horizontal="center" vertical="center" wrapText="1"/>
    </xf>
    <xf numFmtId="0" fontId="9" fillId="0" borderId="0" xfId="0" applyFont="1" applyFill="1" applyAlignment="1">
      <alignment vertical="center" wrapText="1"/>
    </xf>
    <xf numFmtId="4" fontId="22" fillId="0" borderId="7"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xf>
    <xf numFmtId="4" fontId="22" fillId="0" borderId="1" xfId="0" applyNumberFormat="1" applyFont="1" applyFill="1" applyBorder="1" applyAlignment="1">
      <alignment horizontal="center" vertical="top" wrapText="1" shrinkToFit="1"/>
    </xf>
    <xf numFmtId="4" fontId="22" fillId="2" borderId="0" xfId="0" applyNumberFormat="1" applyFont="1" applyFill="1" applyAlignment="1">
      <alignment horizontal="center" vertical="center" wrapText="1"/>
    </xf>
    <xf numFmtId="4" fontId="23" fillId="0" borderId="7" xfId="0" applyNumberFormat="1" applyFont="1" applyFill="1" applyBorder="1" applyAlignment="1">
      <alignment horizontal="center" vertical="top" wrapText="1" shrinkToFit="1"/>
    </xf>
    <xf numFmtId="4" fontId="24" fillId="0" borderId="7" xfId="0" applyNumberFormat="1" applyFont="1" applyFill="1" applyBorder="1" applyAlignment="1">
      <alignment horizontal="center" vertical="top" wrapText="1" shrinkToFit="1"/>
    </xf>
    <xf numFmtId="4" fontId="22" fillId="0" borderId="8"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center" wrapText="1"/>
    </xf>
    <xf numFmtId="0" fontId="9" fillId="2" borderId="1" xfId="0" applyFont="1" applyFill="1" applyBorder="1" applyAlignment="1">
      <alignment vertical="center" wrapText="1"/>
    </xf>
    <xf numFmtId="4" fontId="23" fillId="11" borderId="7" xfId="0" applyNumberFormat="1" applyFont="1" applyFill="1" applyBorder="1" applyAlignment="1">
      <alignment horizontal="center" vertical="top" wrapText="1" shrinkToFit="1"/>
    </xf>
    <xf numFmtId="4" fontId="22" fillId="0" borderId="1"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4" fillId="0" borderId="1" xfId="0" applyNumberFormat="1" applyFont="1" applyFill="1" applyBorder="1" applyAlignment="1">
      <alignment horizontal="center" vertical="top"/>
    </xf>
    <xf numFmtId="4" fontId="22" fillId="11" borderId="1" xfId="0" applyNumberFormat="1" applyFont="1" applyFill="1" applyBorder="1" applyAlignment="1">
      <alignment horizontal="center" vertical="center" wrapText="1"/>
    </xf>
    <xf numFmtId="0" fontId="9" fillId="0" borderId="1" xfId="0" applyFont="1" applyFill="1" applyBorder="1" applyAlignment="1">
      <alignment vertical="center" wrapText="1"/>
    </xf>
    <xf numFmtId="4" fontId="23" fillId="11" borderId="1" xfId="0" applyNumberFormat="1" applyFont="1" applyFill="1" applyBorder="1" applyAlignment="1">
      <alignment horizontal="center" vertical="center" wrapText="1"/>
    </xf>
    <xf numFmtId="43" fontId="22" fillId="2" borderId="1" xfId="10" applyFont="1" applyFill="1" applyBorder="1" applyAlignment="1">
      <alignment vertical="center" wrapText="1"/>
    </xf>
    <xf numFmtId="0" fontId="22" fillId="0" borderId="1" xfId="0" applyFont="1" applyFill="1" applyBorder="1" applyAlignment="1">
      <alignment vertical="top" wrapText="1"/>
    </xf>
    <xf numFmtId="0" fontId="22" fillId="0" borderId="1" xfId="0" applyFont="1" applyFill="1" applyBorder="1" applyAlignment="1">
      <alignment horizontal="justify" wrapText="1"/>
    </xf>
    <xf numFmtId="0" fontId="22" fillId="2" borderId="1" xfId="0" applyFont="1" applyFill="1" applyBorder="1" applyAlignment="1">
      <alignment horizontal="justify" vertical="top" wrapText="1"/>
    </xf>
    <xf numFmtId="0" fontId="22" fillId="0" borderId="1" xfId="0" applyFont="1" applyBorder="1" applyAlignment="1">
      <alignment horizontal="justify" vertical="top" wrapText="1"/>
    </xf>
    <xf numFmtId="0" fontId="22" fillId="0"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1" xfId="0" applyFont="1" applyBorder="1" applyAlignment="1">
      <alignment horizontal="justify" wrapText="1"/>
    </xf>
    <xf numFmtId="0" fontId="22" fillId="0" borderId="1" xfId="0" applyFont="1" applyFill="1" applyBorder="1" applyAlignment="1">
      <alignment horizontal="justify" vertical="top" wrapText="1"/>
    </xf>
    <xf numFmtId="0" fontId="22" fillId="0" borderId="6" xfId="0" applyFont="1" applyFill="1" applyBorder="1" applyAlignment="1">
      <alignment horizontal="justify" vertical="top" wrapText="1"/>
    </xf>
    <xf numFmtId="0" fontId="22" fillId="0" borderId="1" xfId="0" applyNumberFormat="1" applyFont="1" applyFill="1" applyBorder="1" applyAlignment="1">
      <alignment horizontal="left" vertical="center" wrapText="1"/>
    </xf>
    <xf numFmtId="0" fontId="24" fillId="0" borderId="1" xfId="0" applyFont="1" applyFill="1" applyBorder="1" applyAlignment="1">
      <alignment horizontal="justify" vertical="top" wrapText="1"/>
    </xf>
    <xf numFmtId="49" fontId="27" fillId="0" borderId="1" xfId="0" applyNumberFormat="1" applyFont="1" applyFill="1" applyBorder="1" applyAlignment="1">
      <alignment horizontal="center" vertical="top" wrapText="1" shrinkToFit="1"/>
    </xf>
    <xf numFmtId="0" fontId="27" fillId="0" borderId="1" xfId="0" applyFont="1" applyBorder="1" applyAlignment="1">
      <alignment horizontal="center" vertical="top" wrapText="1"/>
    </xf>
    <xf numFmtId="0" fontId="27" fillId="2" borderId="1" xfId="0" applyFont="1" applyFill="1" applyBorder="1" applyAlignment="1">
      <alignment horizontal="center" vertical="top" shrinkToFit="1"/>
    </xf>
    <xf numFmtId="49" fontId="27" fillId="0" borderId="1" xfId="0" applyNumberFormat="1" applyFont="1" applyBorder="1" applyAlignment="1">
      <alignment horizontal="center" vertical="top" wrapText="1"/>
    </xf>
    <xf numFmtId="0" fontId="27" fillId="0" borderId="1" xfId="0" applyFont="1" applyFill="1" applyBorder="1" applyAlignment="1">
      <alignment horizontal="center" wrapText="1"/>
    </xf>
    <xf numFmtId="0" fontId="27" fillId="0" borderId="1" xfId="0" applyFont="1" applyBorder="1" applyAlignment="1">
      <alignment horizontal="center" wrapText="1"/>
    </xf>
    <xf numFmtId="49" fontId="27" fillId="0" borderId="1" xfId="0" applyNumberFormat="1" applyFont="1" applyFill="1" applyBorder="1" applyAlignment="1">
      <alignment horizontal="center" vertical="top" wrapText="1"/>
    </xf>
    <xf numFmtId="49" fontId="27" fillId="0" borderId="6" xfId="0" applyNumberFormat="1" applyFont="1" applyFill="1" applyBorder="1" applyAlignment="1">
      <alignment horizontal="center" vertical="top" wrapText="1" shrinkToFit="1"/>
    </xf>
    <xf numFmtId="0" fontId="27" fillId="0" borderId="1" xfId="0" applyFont="1" applyFill="1" applyBorder="1" applyAlignment="1">
      <alignment horizontal="center" vertical="top" wrapText="1"/>
    </xf>
    <xf numFmtId="49" fontId="26" fillId="11" borderId="1" xfId="0" applyNumberFormat="1" applyFont="1" applyFill="1" applyBorder="1" applyAlignment="1">
      <alignment horizontal="center" vertical="top" wrapText="1" shrinkToFit="1"/>
    </xf>
    <xf numFmtId="0" fontId="23" fillId="11" borderId="1" xfId="0" applyFont="1" applyFill="1" applyBorder="1" applyAlignment="1">
      <alignment vertical="top" wrapText="1"/>
    </xf>
    <xf numFmtId="0" fontId="25" fillId="11" borderId="1" xfId="0" applyNumberFormat="1" applyFont="1" applyFill="1" applyBorder="1"/>
    <xf numFmtId="0" fontId="25" fillId="11" borderId="1" xfId="0" applyNumberFormat="1" applyFont="1" applyFill="1" applyBorder="1" applyAlignment="1"/>
    <xf numFmtId="4" fontId="25" fillId="11" borderId="7" xfId="0" applyNumberFormat="1" applyFont="1" applyFill="1" applyBorder="1" applyAlignment="1">
      <alignment horizontal="center" vertical="center"/>
    </xf>
    <xf numFmtId="4" fontId="25" fillId="11" borderId="1" xfId="0" applyNumberFormat="1" applyFont="1" applyFill="1" applyBorder="1" applyAlignment="1">
      <alignment horizontal="center" vertical="center"/>
    </xf>
    <xf numFmtId="4" fontId="24" fillId="0" borderId="1" xfId="0" applyNumberFormat="1" applyFont="1" applyFill="1" applyBorder="1" applyAlignment="1">
      <alignment horizontal="center" vertical="top" wrapText="1" shrinkToFit="1"/>
    </xf>
    <xf numFmtId="4" fontId="23" fillId="11" borderId="1" xfId="0" applyNumberFormat="1" applyFont="1" applyFill="1" applyBorder="1" applyAlignment="1">
      <alignment horizontal="center" vertical="top" wrapText="1" shrinkToFit="1"/>
    </xf>
    <xf numFmtId="4" fontId="22" fillId="2" borderId="1" xfId="0" applyNumberFormat="1" applyFont="1" applyFill="1" applyBorder="1" applyAlignment="1">
      <alignment horizontal="center" vertical="top" wrapText="1"/>
    </xf>
    <xf numFmtId="4" fontId="28" fillId="2" borderId="1" xfId="0" applyNumberFormat="1" applyFont="1" applyFill="1" applyBorder="1" applyAlignment="1">
      <alignment horizontal="center" vertical="top" wrapText="1"/>
    </xf>
    <xf numFmtId="4" fontId="21" fillId="0" borderId="7" xfId="0" applyNumberFormat="1" applyFont="1" applyFill="1" applyBorder="1" applyAlignment="1">
      <alignment horizontal="center" vertical="center" wrapText="1"/>
    </xf>
    <xf numFmtId="4" fontId="21" fillId="0" borderId="8" xfId="0" applyNumberFormat="1" applyFont="1" applyFill="1" applyBorder="1" applyAlignment="1">
      <alignment horizontal="center" vertical="center" wrapText="1"/>
    </xf>
    <xf numFmtId="0" fontId="9" fillId="0" borderId="7" xfId="0" applyFont="1" applyFill="1" applyBorder="1" applyAlignment="1">
      <alignment vertical="center" wrapText="1"/>
    </xf>
    <xf numFmtId="4" fontId="22" fillId="0" borderId="7" xfId="0" applyNumberFormat="1" applyFont="1" applyFill="1" applyBorder="1" applyAlignment="1">
      <alignment horizontal="center" vertical="center" wrapText="1"/>
    </xf>
    <xf numFmtId="4" fontId="22" fillId="2" borderId="7" xfId="0" applyNumberFormat="1" applyFont="1" applyFill="1" applyBorder="1" applyAlignment="1">
      <alignment horizontal="center" vertical="center" wrapText="1"/>
    </xf>
    <xf numFmtId="0" fontId="9" fillId="2" borderId="7" xfId="0" applyFont="1" applyFill="1" applyBorder="1" applyAlignment="1">
      <alignment vertical="center" wrapText="1"/>
    </xf>
    <xf numFmtId="4" fontId="28" fillId="2" borderId="7" xfId="0" applyNumberFormat="1" applyFont="1" applyFill="1" applyBorder="1" applyAlignment="1">
      <alignment horizontal="center" vertical="top" wrapText="1"/>
    </xf>
    <xf numFmtId="4" fontId="22" fillId="2" borderId="7" xfId="0" applyNumberFormat="1" applyFont="1" applyFill="1" applyBorder="1" applyAlignment="1">
      <alignment horizontal="center" vertical="top" wrapText="1"/>
    </xf>
    <xf numFmtId="4" fontId="23" fillId="11" borderId="7" xfId="0" applyNumberFormat="1" applyFont="1" applyFill="1" applyBorder="1" applyAlignment="1">
      <alignment horizontal="center" vertical="center" wrapText="1"/>
    </xf>
    <xf numFmtId="4" fontId="22" fillId="0" borderId="7" xfId="0" applyNumberFormat="1" applyFont="1" applyFill="1" applyBorder="1" applyAlignment="1">
      <alignment horizontal="center" vertical="center"/>
    </xf>
    <xf numFmtId="43" fontId="22" fillId="2" borderId="7" xfId="10" applyFont="1" applyFill="1" applyBorder="1" applyAlignment="1">
      <alignment vertical="center" wrapText="1"/>
    </xf>
    <xf numFmtId="4" fontId="28" fillId="2" borderId="1" xfId="0" applyNumberFormat="1" applyFont="1" applyFill="1" applyBorder="1" applyAlignment="1">
      <alignment vertical="center" wrapText="1"/>
    </xf>
    <xf numFmtId="4" fontId="28" fillId="2" borderId="7" xfId="0" applyNumberFormat="1" applyFont="1" applyFill="1" applyBorder="1" applyAlignment="1">
      <alignment horizontal="center" vertical="center" wrapText="1"/>
    </xf>
    <xf numFmtId="4" fontId="28" fillId="2" borderId="1" xfId="0" applyNumberFormat="1" applyFont="1" applyFill="1" applyBorder="1" applyAlignment="1">
      <alignment horizontal="center" vertical="center" wrapText="1"/>
    </xf>
    <xf numFmtId="0" fontId="22" fillId="2" borderId="3" xfId="0" applyFont="1" applyFill="1" applyBorder="1" applyAlignment="1">
      <alignment horizontal="right" vertical="center" wrapText="1"/>
    </xf>
    <xf numFmtId="0" fontId="23" fillId="2" borderId="0" xfId="0" applyFont="1" applyFill="1" applyAlignment="1">
      <alignment horizontal="center" vertical="center" wrapText="1"/>
    </xf>
    <xf numFmtId="4" fontId="22" fillId="2" borderId="0" xfId="0" applyNumberFormat="1" applyFont="1" applyFill="1" applyAlignment="1">
      <alignment horizontal="right" vertical="top" wrapText="1"/>
    </xf>
    <xf numFmtId="0" fontId="19" fillId="0" borderId="3" xfId="0" applyFont="1" applyBorder="1" applyAlignment="1">
      <alignment horizontal="left" vertical="center" wrapText="1"/>
    </xf>
    <xf numFmtId="49" fontId="8" fillId="0" borderId="1" xfId="0" applyNumberFormat="1" applyFont="1" applyFill="1" applyBorder="1" applyAlignment="1">
      <alignment horizontal="center" vertical="center" wrapText="1" shrinkToFit="1"/>
    </xf>
    <xf numFmtId="0" fontId="20" fillId="0" borderId="1" xfId="0" applyFont="1" applyBorder="1" applyAlignment="1">
      <alignment horizontal="left" vertical="center"/>
    </xf>
    <xf numFmtId="0" fontId="20" fillId="0" borderId="1" xfId="0" applyFont="1" applyBorder="1" applyAlignment="1">
      <alignment horizontal="left" vertical="center" indent="1"/>
    </xf>
  </cellXfs>
  <cellStyles count="11">
    <cellStyle name="xl26" xfId="8"/>
    <cellStyle name="xl38" xfId="1"/>
    <cellStyle name="xl42" xfId="2"/>
    <cellStyle name="xl63" xfId="7"/>
    <cellStyle name="Обычный" xfId="0" builtinId="0"/>
    <cellStyle name="Обычный 2" xfId="3"/>
    <cellStyle name="Обычный 3" xfId="4"/>
    <cellStyle name="Процентный" xfId="9" builtinId="5"/>
    <cellStyle name="Стиль 1" xfId="5"/>
    <cellStyle name="Финансовый" xfId="10" builtinId="3"/>
    <cellStyle name="Финансовый 2" xfId="6"/>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81"/>
  <sheetViews>
    <sheetView showGridLines="0" tabSelected="1" view="pageBreakPreview" zoomScale="70" zoomScaleNormal="70" zoomScaleSheetLayoutView="70" workbookViewId="0">
      <pane ySplit="4" topLeftCell="A13" activePane="bottomLeft" state="frozen"/>
      <selection pane="bottomLeft" activeCell="I15" sqref="I15"/>
    </sheetView>
  </sheetViews>
  <sheetFormatPr defaultRowHeight="15.75" x14ac:dyDescent="0.25"/>
  <cols>
    <col min="1" max="1" width="22.5703125" style="59" customWidth="1"/>
    <col min="2" max="2" width="86.7109375" style="59" customWidth="1"/>
    <col min="3" max="3" width="17.85546875" style="72" customWidth="1" collapsed="1"/>
    <col min="4" max="7" width="17.85546875" style="72" customWidth="1"/>
    <col min="8" max="8" width="17.85546875" style="59" customWidth="1" collapsed="1"/>
    <col min="9" max="11" width="17.85546875" style="59" customWidth="1"/>
    <col min="12" max="12" width="17.85546875" style="59" customWidth="1" collapsed="1"/>
    <col min="13" max="15" width="17.85546875" style="59" customWidth="1"/>
    <col min="16" max="16" width="15.28515625" style="59" customWidth="1"/>
    <col min="17" max="228" width="9.140625" style="59"/>
    <col min="229" max="230" width="12.28515625" style="59" customWidth="1"/>
    <col min="231" max="231" width="13.42578125" style="59" customWidth="1"/>
    <col min="232" max="232" width="59.140625" style="59" customWidth="1"/>
    <col min="233" max="233" width="18.140625" style="59" customWidth="1"/>
    <col min="234" max="234" width="32.140625" style="59" customWidth="1"/>
    <col min="235" max="235" width="86.7109375" style="59" customWidth="1"/>
    <col min="236" max="244" width="23.140625" style="59" customWidth="1"/>
    <col min="245" max="245" width="91.42578125" style="59" customWidth="1"/>
    <col min="246" max="251" width="19.140625" style="59" customWidth="1"/>
    <col min="252" max="484" width="9.140625" style="59"/>
    <col min="485" max="486" width="12.28515625" style="59" customWidth="1"/>
    <col min="487" max="487" width="13.42578125" style="59" customWidth="1"/>
    <col min="488" max="488" width="59.140625" style="59" customWidth="1"/>
    <col min="489" max="489" width="18.140625" style="59" customWidth="1"/>
    <col min="490" max="490" width="32.140625" style="59" customWidth="1"/>
    <col min="491" max="491" width="86.7109375" style="59" customWidth="1"/>
    <col min="492" max="500" width="23.140625" style="59" customWidth="1"/>
    <col min="501" max="501" width="91.42578125" style="59" customWidth="1"/>
    <col min="502" max="507" width="19.140625" style="59" customWidth="1"/>
    <col min="508" max="740" width="9.140625" style="59"/>
    <col min="741" max="742" width="12.28515625" style="59" customWidth="1"/>
    <col min="743" max="743" width="13.42578125" style="59" customWidth="1"/>
    <col min="744" max="744" width="59.140625" style="59" customWidth="1"/>
    <col min="745" max="745" width="18.140625" style="59" customWidth="1"/>
    <col min="746" max="746" width="32.140625" style="59" customWidth="1"/>
    <col min="747" max="747" width="86.7109375" style="59" customWidth="1"/>
    <col min="748" max="756" width="23.140625" style="59" customWidth="1"/>
    <col min="757" max="757" width="91.42578125" style="59" customWidth="1"/>
    <col min="758" max="763" width="19.140625" style="59" customWidth="1"/>
    <col min="764" max="996" width="9.140625" style="59"/>
    <col min="997" max="998" width="12.28515625" style="59" customWidth="1"/>
    <col min="999" max="999" width="13.42578125" style="59" customWidth="1"/>
    <col min="1000" max="1000" width="59.140625" style="59" customWidth="1"/>
    <col min="1001" max="1001" width="18.140625" style="59" customWidth="1"/>
    <col min="1002" max="1002" width="32.140625" style="59" customWidth="1"/>
    <col min="1003" max="1003" width="86.7109375" style="59" customWidth="1"/>
    <col min="1004" max="1012" width="23.140625" style="59" customWidth="1"/>
    <col min="1013" max="1013" width="91.42578125" style="59" customWidth="1"/>
    <col min="1014" max="1019" width="19.140625" style="59" customWidth="1"/>
    <col min="1020" max="1252" width="9.140625" style="59"/>
    <col min="1253" max="1254" width="12.28515625" style="59" customWidth="1"/>
    <col min="1255" max="1255" width="13.42578125" style="59" customWidth="1"/>
    <col min="1256" max="1256" width="59.140625" style="59" customWidth="1"/>
    <col min="1257" max="1257" width="18.140625" style="59" customWidth="1"/>
    <col min="1258" max="1258" width="32.140625" style="59" customWidth="1"/>
    <col min="1259" max="1259" width="86.7109375" style="59" customWidth="1"/>
    <col min="1260" max="1268" width="23.140625" style="59" customWidth="1"/>
    <col min="1269" max="1269" width="91.42578125" style="59" customWidth="1"/>
    <col min="1270" max="1275" width="19.140625" style="59" customWidth="1"/>
    <col min="1276" max="1508" width="9.140625" style="59"/>
    <col min="1509" max="1510" width="12.28515625" style="59" customWidth="1"/>
    <col min="1511" max="1511" width="13.42578125" style="59" customWidth="1"/>
    <col min="1512" max="1512" width="59.140625" style="59" customWidth="1"/>
    <col min="1513" max="1513" width="18.140625" style="59" customWidth="1"/>
    <col min="1514" max="1514" width="32.140625" style="59" customWidth="1"/>
    <col min="1515" max="1515" width="86.7109375" style="59" customWidth="1"/>
    <col min="1516" max="1524" width="23.140625" style="59" customWidth="1"/>
    <col min="1525" max="1525" width="91.42578125" style="59" customWidth="1"/>
    <col min="1526" max="1531" width="19.140625" style="59" customWidth="1"/>
    <col min="1532" max="1764" width="9.140625" style="59"/>
    <col min="1765" max="1766" width="12.28515625" style="59" customWidth="1"/>
    <col min="1767" max="1767" width="13.42578125" style="59" customWidth="1"/>
    <col min="1768" max="1768" width="59.140625" style="59" customWidth="1"/>
    <col min="1769" max="1769" width="18.140625" style="59" customWidth="1"/>
    <col min="1770" max="1770" width="32.140625" style="59" customWidth="1"/>
    <col min="1771" max="1771" width="86.7109375" style="59" customWidth="1"/>
    <col min="1772" max="1780" width="23.140625" style="59" customWidth="1"/>
    <col min="1781" max="1781" width="91.42578125" style="59" customWidth="1"/>
    <col min="1782" max="1787" width="19.140625" style="59" customWidth="1"/>
    <col min="1788" max="2020" width="9.140625" style="59"/>
    <col min="2021" max="2022" width="12.28515625" style="59" customWidth="1"/>
    <col min="2023" max="2023" width="13.42578125" style="59" customWidth="1"/>
    <col min="2024" max="2024" width="59.140625" style="59" customWidth="1"/>
    <col min="2025" max="2025" width="18.140625" style="59" customWidth="1"/>
    <col min="2026" max="2026" width="32.140625" style="59" customWidth="1"/>
    <col min="2027" max="2027" width="86.7109375" style="59" customWidth="1"/>
    <col min="2028" max="2036" width="23.140625" style="59" customWidth="1"/>
    <col min="2037" max="2037" width="91.42578125" style="59" customWidth="1"/>
    <col min="2038" max="2043" width="19.140625" style="59" customWidth="1"/>
    <col min="2044" max="2276" width="9.140625" style="59"/>
    <col min="2277" max="2278" width="12.28515625" style="59" customWidth="1"/>
    <col min="2279" max="2279" width="13.42578125" style="59" customWidth="1"/>
    <col min="2280" max="2280" width="59.140625" style="59" customWidth="1"/>
    <col min="2281" max="2281" width="18.140625" style="59" customWidth="1"/>
    <col min="2282" max="2282" width="32.140625" style="59" customWidth="1"/>
    <col min="2283" max="2283" width="86.7109375" style="59" customWidth="1"/>
    <col min="2284" max="2292" width="23.140625" style="59" customWidth="1"/>
    <col min="2293" max="2293" width="91.42578125" style="59" customWidth="1"/>
    <col min="2294" max="2299" width="19.140625" style="59" customWidth="1"/>
    <col min="2300" max="2532" width="9.140625" style="59"/>
    <col min="2533" max="2534" width="12.28515625" style="59" customWidth="1"/>
    <col min="2535" max="2535" width="13.42578125" style="59" customWidth="1"/>
    <col min="2536" max="2536" width="59.140625" style="59" customWidth="1"/>
    <col min="2537" max="2537" width="18.140625" style="59" customWidth="1"/>
    <col min="2538" max="2538" width="32.140625" style="59" customWidth="1"/>
    <col min="2539" max="2539" width="86.7109375" style="59" customWidth="1"/>
    <col min="2540" max="2548" width="23.140625" style="59" customWidth="1"/>
    <col min="2549" max="2549" width="91.42578125" style="59" customWidth="1"/>
    <col min="2550" max="2555" width="19.140625" style="59" customWidth="1"/>
    <col min="2556" max="2788" width="9.140625" style="59"/>
    <col min="2789" max="2790" width="12.28515625" style="59" customWidth="1"/>
    <col min="2791" max="2791" width="13.42578125" style="59" customWidth="1"/>
    <col min="2792" max="2792" width="59.140625" style="59" customWidth="1"/>
    <col min="2793" max="2793" width="18.140625" style="59" customWidth="1"/>
    <col min="2794" max="2794" width="32.140625" style="59" customWidth="1"/>
    <col min="2795" max="2795" width="86.7109375" style="59" customWidth="1"/>
    <col min="2796" max="2804" width="23.140625" style="59" customWidth="1"/>
    <col min="2805" max="2805" width="91.42578125" style="59" customWidth="1"/>
    <col min="2806" max="2811" width="19.140625" style="59" customWidth="1"/>
    <col min="2812" max="3044" width="9.140625" style="59"/>
    <col min="3045" max="3046" width="12.28515625" style="59" customWidth="1"/>
    <col min="3047" max="3047" width="13.42578125" style="59" customWidth="1"/>
    <col min="3048" max="3048" width="59.140625" style="59" customWidth="1"/>
    <col min="3049" max="3049" width="18.140625" style="59" customWidth="1"/>
    <col min="3050" max="3050" width="32.140625" style="59" customWidth="1"/>
    <col min="3051" max="3051" width="86.7109375" style="59" customWidth="1"/>
    <col min="3052" max="3060" width="23.140625" style="59" customWidth="1"/>
    <col min="3061" max="3061" width="91.42578125" style="59" customWidth="1"/>
    <col min="3062" max="3067" width="19.140625" style="59" customWidth="1"/>
    <col min="3068" max="3300" width="9.140625" style="59"/>
    <col min="3301" max="3302" width="12.28515625" style="59" customWidth="1"/>
    <col min="3303" max="3303" width="13.42578125" style="59" customWidth="1"/>
    <col min="3304" max="3304" width="59.140625" style="59" customWidth="1"/>
    <col min="3305" max="3305" width="18.140625" style="59" customWidth="1"/>
    <col min="3306" max="3306" width="32.140625" style="59" customWidth="1"/>
    <col min="3307" max="3307" width="86.7109375" style="59" customWidth="1"/>
    <col min="3308" max="3316" width="23.140625" style="59" customWidth="1"/>
    <col min="3317" max="3317" width="91.42578125" style="59" customWidth="1"/>
    <col min="3318" max="3323" width="19.140625" style="59" customWidth="1"/>
    <col min="3324" max="3556" width="9.140625" style="59"/>
    <col min="3557" max="3558" width="12.28515625" style="59" customWidth="1"/>
    <col min="3559" max="3559" width="13.42578125" style="59" customWidth="1"/>
    <col min="3560" max="3560" width="59.140625" style="59" customWidth="1"/>
    <col min="3561" max="3561" width="18.140625" style="59" customWidth="1"/>
    <col min="3562" max="3562" width="32.140625" style="59" customWidth="1"/>
    <col min="3563" max="3563" width="86.7109375" style="59" customWidth="1"/>
    <col min="3564" max="3572" width="23.140625" style="59" customWidth="1"/>
    <col min="3573" max="3573" width="91.42578125" style="59" customWidth="1"/>
    <col min="3574" max="3579" width="19.140625" style="59" customWidth="1"/>
    <col min="3580" max="3812" width="9.140625" style="59"/>
    <col min="3813" max="3814" width="12.28515625" style="59" customWidth="1"/>
    <col min="3815" max="3815" width="13.42578125" style="59" customWidth="1"/>
    <col min="3816" max="3816" width="59.140625" style="59" customWidth="1"/>
    <col min="3817" max="3817" width="18.140625" style="59" customWidth="1"/>
    <col min="3818" max="3818" width="32.140625" style="59" customWidth="1"/>
    <col min="3819" max="3819" width="86.7109375" style="59" customWidth="1"/>
    <col min="3820" max="3828" width="23.140625" style="59" customWidth="1"/>
    <col min="3829" max="3829" width="91.42578125" style="59" customWidth="1"/>
    <col min="3830" max="3835" width="19.140625" style="59" customWidth="1"/>
    <col min="3836" max="4068" width="9.140625" style="59"/>
    <col min="4069" max="4070" width="12.28515625" style="59" customWidth="1"/>
    <col min="4071" max="4071" width="13.42578125" style="59" customWidth="1"/>
    <col min="4072" max="4072" width="59.140625" style="59" customWidth="1"/>
    <col min="4073" max="4073" width="18.140625" style="59" customWidth="1"/>
    <col min="4074" max="4074" width="32.140625" style="59" customWidth="1"/>
    <col min="4075" max="4075" width="86.7109375" style="59" customWidth="1"/>
    <col min="4076" max="4084" width="23.140625" style="59" customWidth="1"/>
    <col min="4085" max="4085" width="91.42578125" style="59" customWidth="1"/>
    <col min="4086" max="4091" width="19.140625" style="59" customWidth="1"/>
    <col min="4092" max="4324" width="9.140625" style="59"/>
    <col min="4325" max="4326" width="12.28515625" style="59" customWidth="1"/>
    <col min="4327" max="4327" width="13.42578125" style="59" customWidth="1"/>
    <col min="4328" max="4328" width="59.140625" style="59" customWidth="1"/>
    <col min="4329" max="4329" width="18.140625" style="59" customWidth="1"/>
    <col min="4330" max="4330" width="32.140625" style="59" customWidth="1"/>
    <col min="4331" max="4331" width="86.7109375" style="59" customWidth="1"/>
    <col min="4332" max="4340" width="23.140625" style="59" customWidth="1"/>
    <col min="4341" max="4341" width="91.42578125" style="59" customWidth="1"/>
    <col min="4342" max="4347" width="19.140625" style="59" customWidth="1"/>
    <col min="4348" max="4580" width="9.140625" style="59"/>
    <col min="4581" max="4582" width="12.28515625" style="59" customWidth="1"/>
    <col min="4583" max="4583" width="13.42578125" style="59" customWidth="1"/>
    <col min="4584" max="4584" width="59.140625" style="59" customWidth="1"/>
    <col min="4585" max="4585" width="18.140625" style="59" customWidth="1"/>
    <col min="4586" max="4586" width="32.140625" style="59" customWidth="1"/>
    <col min="4587" max="4587" width="86.7109375" style="59" customWidth="1"/>
    <col min="4588" max="4596" width="23.140625" style="59" customWidth="1"/>
    <col min="4597" max="4597" width="91.42578125" style="59" customWidth="1"/>
    <col min="4598" max="4603" width="19.140625" style="59" customWidth="1"/>
    <col min="4604" max="4836" width="9.140625" style="59"/>
    <col min="4837" max="4838" width="12.28515625" style="59" customWidth="1"/>
    <col min="4839" max="4839" width="13.42578125" style="59" customWidth="1"/>
    <col min="4840" max="4840" width="59.140625" style="59" customWidth="1"/>
    <col min="4841" max="4841" width="18.140625" style="59" customWidth="1"/>
    <col min="4842" max="4842" width="32.140625" style="59" customWidth="1"/>
    <col min="4843" max="4843" width="86.7109375" style="59" customWidth="1"/>
    <col min="4844" max="4852" width="23.140625" style="59" customWidth="1"/>
    <col min="4853" max="4853" width="91.42578125" style="59" customWidth="1"/>
    <col min="4854" max="4859" width="19.140625" style="59" customWidth="1"/>
    <col min="4860" max="5092" width="9.140625" style="59"/>
    <col min="5093" max="5094" width="12.28515625" style="59" customWidth="1"/>
    <col min="5095" max="5095" width="13.42578125" style="59" customWidth="1"/>
    <col min="5096" max="5096" width="59.140625" style="59" customWidth="1"/>
    <col min="5097" max="5097" width="18.140625" style="59" customWidth="1"/>
    <col min="5098" max="5098" width="32.140625" style="59" customWidth="1"/>
    <col min="5099" max="5099" width="86.7109375" style="59" customWidth="1"/>
    <col min="5100" max="5108" width="23.140625" style="59" customWidth="1"/>
    <col min="5109" max="5109" width="91.42578125" style="59" customWidth="1"/>
    <col min="5110" max="5115" width="19.140625" style="59" customWidth="1"/>
    <col min="5116" max="5348" width="9.140625" style="59"/>
    <col min="5349" max="5350" width="12.28515625" style="59" customWidth="1"/>
    <col min="5351" max="5351" width="13.42578125" style="59" customWidth="1"/>
    <col min="5352" max="5352" width="59.140625" style="59" customWidth="1"/>
    <col min="5353" max="5353" width="18.140625" style="59" customWidth="1"/>
    <col min="5354" max="5354" width="32.140625" style="59" customWidth="1"/>
    <col min="5355" max="5355" width="86.7109375" style="59" customWidth="1"/>
    <col min="5356" max="5364" width="23.140625" style="59" customWidth="1"/>
    <col min="5365" max="5365" width="91.42578125" style="59" customWidth="1"/>
    <col min="5366" max="5371" width="19.140625" style="59" customWidth="1"/>
    <col min="5372" max="5604" width="9.140625" style="59"/>
    <col min="5605" max="5606" width="12.28515625" style="59" customWidth="1"/>
    <col min="5607" max="5607" width="13.42578125" style="59" customWidth="1"/>
    <col min="5608" max="5608" width="59.140625" style="59" customWidth="1"/>
    <col min="5609" max="5609" width="18.140625" style="59" customWidth="1"/>
    <col min="5610" max="5610" width="32.140625" style="59" customWidth="1"/>
    <col min="5611" max="5611" width="86.7109375" style="59" customWidth="1"/>
    <col min="5612" max="5620" width="23.140625" style="59" customWidth="1"/>
    <col min="5621" max="5621" width="91.42578125" style="59" customWidth="1"/>
    <col min="5622" max="5627" width="19.140625" style="59" customWidth="1"/>
    <col min="5628" max="5860" width="9.140625" style="59"/>
    <col min="5861" max="5862" width="12.28515625" style="59" customWidth="1"/>
    <col min="5863" max="5863" width="13.42578125" style="59" customWidth="1"/>
    <col min="5864" max="5864" width="59.140625" style="59" customWidth="1"/>
    <col min="5865" max="5865" width="18.140625" style="59" customWidth="1"/>
    <col min="5866" max="5866" width="32.140625" style="59" customWidth="1"/>
    <col min="5867" max="5867" width="86.7109375" style="59" customWidth="1"/>
    <col min="5868" max="5876" width="23.140625" style="59" customWidth="1"/>
    <col min="5877" max="5877" width="91.42578125" style="59" customWidth="1"/>
    <col min="5878" max="5883" width="19.140625" style="59" customWidth="1"/>
    <col min="5884" max="6116" width="9.140625" style="59"/>
    <col min="6117" max="6118" width="12.28515625" style="59" customWidth="1"/>
    <col min="6119" max="6119" width="13.42578125" style="59" customWidth="1"/>
    <col min="6120" max="6120" width="59.140625" style="59" customWidth="1"/>
    <col min="6121" max="6121" width="18.140625" style="59" customWidth="1"/>
    <col min="6122" max="6122" width="32.140625" style="59" customWidth="1"/>
    <col min="6123" max="6123" width="86.7109375" style="59" customWidth="1"/>
    <col min="6124" max="6132" width="23.140625" style="59" customWidth="1"/>
    <col min="6133" max="6133" width="91.42578125" style="59" customWidth="1"/>
    <col min="6134" max="6139" width="19.140625" style="59" customWidth="1"/>
    <col min="6140" max="6372" width="9.140625" style="59"/>
    <col min="6373" max="6374" width="12.28515625" style="59" customWidth="1"/>
    <col min="6375" max="6375" width="13.42578125" style="59" customWidth="1"/>
    <col min="6376" max="6376" width="59.140625" style="59" customWidth="1"/>
    <col min="6377" max="6377" width="18.140625" style="59" customWidth="1"/>
    <col min="6378" max="6378" width="32.140625" style="59" customWidth="1"/>
    <col min="6379" max="6379" width="86.7109375" style="59" customWidth="1"/>
    <col min="6380" max="6388" width="23.140625" style="59" customWidth="1"/>
    <col min="6389" max="6389" width="91.42578125" style="59" customWidth="1"/>
    <col min="6390" max="6395" width="19.140625" style="59" customWidth="1"/>
    <col min="6396" max="6628" width="9.140625" style="59"/>
    <col min="6629" max="6630" width="12.28515625" style="59" customWidth="1"/>
    <col min="6631" max="6631" width="13.42578125" style="59" customWidth="1"/>
    <col min="6632" max="6632" width="59.140625" style="59" customWidth="1"/>
    <col min="6633" max="6633" width="18.140625" style="59" customWidth="1"/>
    <col min="6634" max="6634" width="32.140625" style="59" customWidth="1"/>
    <col min="6635" max="6635" width="86.7109375" style="59" customWidth="1"/>
    <col min="6636" max="6644" width="23.140625" style="59" customWidth="1"/>
    <col min="6645" max="6645" width="91.42578125" style="59" customWidth="1"/>
    <col min="6646" max="6651" width="19.140625" style="59" customWidth="1"/>
    <col min="6652" max="6884" width="9.140625" style="59"/>
    <col min="6885" max="6886" width="12.28515625" style="59" customWidth="1"/>
    <col min="6887" max="6887" width="13.42578125" style="59" customWidth="1"/>
    <col min="6888" max="6888" width="59.140625" style="59" customWidth="1"/>
    <col min="6889" max="6889" width="18.140625" style="59" customWidth="1"/>
    <col min="6890" max="6890" width="32.140625" style="59" customWidth="1"/>
    <col min="6891" max="6891" width="86.7109375" style="59" customWidth="1"/>
    <col min="6892" max="6900" width="23.140625" style="59" customWidth="1"/>
    <col min="6901" max="6901" width="91.42578125" style="59" customWidth="1"/>
    <col min="6902" max="6907" width="19.140625" style="59" customWidth="1"/>
    <col min="6908" max="7140" width="9.140625" style="59"/>
    <col min="7141" max="7142" width="12.28515625" style="59" customWidth="1"/>
    <col min="7143" max="7143" width="13.42578125" style="59" customWidth="1"/>
    <col min="7144" max="7144" width="59.140625" style="59" customWidth="1"/>
    <col min="7145" max="7145" width="18.140625" style="59" customWidth="1"/>
    <col min="7146" max="7146" width="32.140625" style="59" customWidth="1"/>
    <col min="7147" max="7147" width="86.7109375" style="59" customWidth="1"/>
    <col min="7148" max="7156" width="23.140625" style="59" customWidth="1"/>
    <col min="7157" max="7157" width="91.42578125" style="59" customWidth="1"/>
    <col min="7158" max="7163" width="19.140625" style="59" customWidth="1"/>
    <col min="7164" max="7396" width="9.140625" style="59"/>
    <col min="7397" max="7398" width="12.28515625" style="59" customWidth="1"/>
    <col min="7399" max="7399" width="13.42578125" style="59" customWidth="1"/>
    <col min="7400" max="7400" width="59.140625" style="59" customWidth="1"/>
    <col min="7401" max="7401" width="18.140625" style="59" customWidth="1"/>
    <col min="7402" max="7402" width="32.140625" style="59" customWidth="1"/>
    <col min="7403" max="7403" width="86.7109375" style="59" customWidth="1"/>
    <col min="7404" max="7412" width="23.140625" style="59" customWidth="1"/>
    <col min="7413" max="7413" width="91.42578125" style="59" customWidth="1"/>
    <col min="7414" max="7419" width="19.140625" style="59" customWidth="1"/>
    <col min="7420" max="7652" width="9.140625" style="59"/>
    <col min="7653" max="7654" width="12.28515625" style="59" customWidth="1"/>
    <col min="7655" max="7655" width="13.42578125" style="59" customWidth="1"/>
    <col min="7656" max="7656" width="59.140625" style="59" customWidth="1"/>
    <col min="7657" max="7657" width="18.140625" style="59" customWidth="1"/>
    <col min="7658" max="7658" width="32.140625" style="59" customWidth="1"/>
    <col min="7659" max="7659" width="86.7109375" style="59" customWidth="1"/>
    <col min="7660" max="7668" width="23.140625" style="59" customWidth="1"/>
    <col min="7669" max="7669" width="91.42578125" style="59" customWidth="1"/>
    <col min="7670" max="7675" width="19.140625" style="59" customWidth="1"/>
    <col min="7676" max="7908" width="9.140625" style="59"/>
    <col min="7909" max="7910" width="12.28515625" style="59" customWidth="1"/>
    <col min="7911" max="7911" width="13.42578125" style="59" customWidth="1"/>
    <col min="7912" max="7912" width="59.140625" style="59" customWidth="1"/>
    <col min="7913" max="7913" width="18.140625" style="59" customWidth="1"/>
    <col min="7914" max="7914" width="32.140625" style="59" customWidth="1"/>
    <col min="7915" max="7915" width="86.7109375" style="59" customWidth="1"/>
    <col min="7916" max="7924" width="23.140625" style="59" customWidth="1"/>
    <col min="7925" max="7925" width="91.42578125" style="59" customWidth="1"/>
    <col min="7926" max="7931" width="19.140625" style="59" customWidth="1"/>
    <col min="7932" max="8164" width="9.140625" style="59"/>
    <col min="8165" max="8166" width="12.28515625" style="59" customWidth="1"/>
    <col min="8167" max="8167" width="13.42578125" style="59" customWidth="1"/>
    <col min="8168" max="8168" width="59.140625" style="59" customWidth="1"/>
    <col min="8169" max="8169" width="18.140625" style="59" customWidth="1"/>
    <col min="8170" max="8170" width="32.140625" style="59" customWidth="1"/>
    <col min="8171" max="8171" width="86.7109375" style="59" customWidth="1"/>
    <col min="8172" max="8180" width="23.140625" style="59" customWidth="1"/>
    <col min="8181" max="8181" width="91.42578125" style="59" customWidth="1"/>
    <col min="8182" max="8187" width="19.140625" style="59" customWidth="1"/>
    <col min="8188" max="8420" width="9.140625" style="59"/>
    <col min="8421" max="8422" width="12.28515625" style="59" customWidth="1"/>
    <col min="8423" max="8423" width="13.42578125" style="59" customWidth="1"/>
    <col min="8424" max="8424" width="59.140625" style="59" customWidth="1"/>
    <col min="8425" max="8425" width="18.140625" style="59" customWidth="1"/>
    <col min="8426" max="8426" width="32.140625" style="59" customWidth="1"/>
    <col min="8427" max="8427" width="86.7109375" style="59" customWidth="1"/>
    <col min="8428" max="8436" width="23.140625" style="59" customWidth="1"/>
    <col min="8437" max="8437" width="91.42578125" style="59" customWidth="1"/>
    <col min="8438" max="8443" width="19.140625" style="59" customWidth="1"/>
    <col min="8444" max="8676" width="9.140625" style="59"/>
    <col min="8677" max="8678" width="12.28515625" style="59" customWidth="1"/>
    <col min="8679" max="8679" width="13.42578125" style="59" customWidth="1"/>
    <col min="8680" max="8680" width="59.140625" style="59" customWidth="1"/>
    <col min="8681" max="8681" width="18.140625" style="59" customWidth="1"/>
    <col min="8682" max="8682" width="32.140625" style="59" customWidth="1"/>
    <col min="8683" max="8683" width="86.7109375" style="59" customWidth="1"/>
    <col min="8684" max="8692" width="23.140625" style="59" customWidth="1"/>
    <col min="8693" max="8693" width="91.42578125" style="59" customWidth="1"/>
    <col min="8694" max="8699" width="19.140625" style="59" customWidth="1"/>
    <col min="8700" max="8932" width="9.140625" style="59"/>
    <col min="8933" max="8934" width="12.28515625" style="59" customWidth="1"/>
    <col min="8935" max="8935" width="13.42578125" style="59" customWidth="1"/>
    <col min="8936" max="8936" width="59.140625" style="59" customWidth="1"/>
    <col min="8937" max="8937" width="18.140625" style="59" customWidth="1"/>
    <col min="8938" max="8938" width="32.140625" style="59" customWidth="1"/>
    <col min="8939" max="8939" width="86.7109375" style="59" customWidth="1"/>
    <col min="8940" max="8948" width="23.140625" style="59" customWidth="1"/>
    <col min="8949" max="8949" width="91.42578125" style="59" customWidth="1"/>
    <col min="8950" max="8955" width="19.140625" style="59" customWidth="1"/>
    <col min="8956" max="9188" width="9.140625" style="59"/>
    <col min="9189" max="9190" width="12.28515625" style="59" customWidth="1"/>
    <col min="9191" max="9191" width="13.42578125" style="59" customWidth="1"/>
    <col min="9192" max="9192" width="59.140625" style="59" customWidth="1"/>
    <col min="9193" max="9193" width="18.140625" style="59" customWidth="1"/>
    <col min="9194" max="9194" width="32.140625" style="59" customWidth="1"/>
    <col min="9195" max="9195" width="86.7109375" style="59" customWidth="1"/>
    <col min="9196" max="9204" width="23.140625" style="59" customWidth="1"/>
    <col min="9205" max="9205" width="91.42578125" style="59" customWidth="1"/>
    <col min="9206" max="9211" width="19.140625" style="59" customWidth="1"/>
    <col min="9212" max="9444" width="9.140625" style="59"/>
    <col min="9445" max="9446" width="12.28515625" style="59" customWidth="1"/>
    <col min="9447" max="9447" width="13.42578125" style="59" customWidth="1"/>
    <col min="9448" max="9448" width="59.140625" style="59" customWidth="1"/>
    <col min="9449" max="9449" width="18.140625" style="59" customWidth="1"/>
    <col min="9450" max="9450" width="32.140625" style="59" customWidth="1"/>
    <col min="9451" max="9451" width="86.7109375" style="59" customWidth="1"/>
    <col min="9452" max="9460" width="23.140625" style="59" customWidth="1"/>
    <col min="9461" max="9461" width="91.42578125" style="59" customWidth="1"/>
    <col min="9462" max="9467" width="19.140625" style="59" customWidth="1"/>
    <col min="9468" max="9700" width="9.140625" style="59"/>
    <col min="9701" max="9702" width="12.28515625" style="59" customWidth="1"/>
    <col min="9703" max="9703" width="13.42578125" style="59" customWidth="1"/>
    <col min="9704" max="9704" width="59.140625" style="59" customWidth="1"/>
    <col min="9705" max="9705" width="18.140625" style="59" customWidth="1"/>
    <col min="9706" max="9706" width="32.140625" style="59" customWidth="1"/>
    <col min="9707" max="9707" width="86.7109375" style="59" customWidth="1"/>
    <col min="9708" max="9716" width="23.140625" style="59" customWidth="1"/>
    <col min="9717" max="9717" width="91.42578125" style="59" customWidth="1"/>
    <col min="9718" max="9723" width="19.140625" style="59" customWidth="1"/>
    <col min="9724" max="9956" width="9.140625" style="59"/>
    <col min="9957" max="9958" width="12.28515625" style="59" customWidth="1"/>
    <col min="9959" max="9959" width="13.42578125" style="59" customWidth="1"/>
    <col min="9960" max="9960" width="59.140625" style="59" customWidth="1"/>
    <col min="9961" max="9961" width="18.140625" style="59" customWidth="1"/>
    <col min="9962" max="9962" width="32.140625" style="59" customWidth="1"/>
    <col min="9963" max="9963" width="86.7109375" style="59" customWidth="1"/>
    <col min="9964" max="9972" width="23.140625" style="59" customWidth="1"/>
    <col min="9973" max="9973" width="91.42578125" style="59" customWidth="1"/>
    <col min="9974" max="9979" width="19.140625" style="59" customWidth="1"/>
    <col min="9980" max="10212" width="9.140625" style="59"/>
    <col min="10213" max="10214" width="12.28515625" style="59" customWidth="1"/>
    <col min="10215" max="10215" width="13.42578125" style="59" customWidth="1"/>
    <col min="10216" max="10216" width="59.140625" style="59" customWidth="1"/>
    <col min="10217" max="10217" width="18.140625" style="59" customWidth="1"/>
    <col min="10218" max="10218" width="32.140625" style="59" customWidth="1"/>
    <col min="10219" max="10219" width="86.7109375" style="59" customWidth="1"/>
    <col min="10220" max="10228" width="23.140625" style="59" customWidth="1"/>
    <col min="10229" max="10229" width="91.42578125" style="59" customWidth="1"/>
    <col min="10230" max="10235" width="19.140625" style="59" customWidth="1"/>
    <col min="10236" max="10468" width="9.140625" style="59"/>
    <col min="10469" max="10470" width="12.28515625" style="59" customWidth="1"/>
    <col min="10471" max="10471" width="13.42578125" style="59" customWidth="1"/>
    <col min="10472" max="10472" width="59.140625" style="59" customWidth="1"/>
    <col min="10473" max="10473" width="18.140625" style="59" customWidth="1"/>
    <col min="10474" max="10474" width="32.140625" style="59" customWidth="1"/>
    <col min="10475" max="10475" width="86.7109375" style="59" customWidth="1"/>
    <col min="10476" max="10484" width="23.140625" style="59" customWidth="1"/>
    <col min="10485" max="10485" width="91.42578125" style="59" customWidth="1"/>
    <col min="10486" max="10491" width="19.140625" style="59" customWidth="1"/>
    <col min="10492" max="10724" width="9.140625" style="59"/>
    <col min="10725" max="10726" width="12.28515625" style="59" customWidth="1"/>
    <col min="10727" max="10727" width="13.42578125" style="59" customWidth="1"/>
    <col min="10728" max="10728" width="59.140625" style="59" customWidth="1"/>
    <col min="10729" max="10729" width="18.140625" style="59" customWidth="1"/>
    <col min="10730" max="10730" width="32.140625" style="59" customWidth="1"/>
    <col min="10731" max="10731" width="86.7109375" style="59" customWidth="1"/>
    <col min="10732" max="10740" width="23.140625" style="59" customWidth="1"/>
    <col min="10741" max="10741" width="91.42578125" style="59" customWidth="1"/>
    <col min="10742" max="10747" width="19.140625" style="59" customWidth="1"/>
    <col min="10748" max="10980" width="9.140625" style="59"/>
    <col min="10981" max="10982" width="12.28515625" style="59" customWidth="1"/>
    <col min="10983" max="10983" width="13.42578125" style="59" customWidth="1"/>
    <col min="10984" max="10984" width="59.140625" style="59" customWidth="1"/>
    <col min="10985" max="10985" width="18.140625" style="59" customWidth="1"/>
    <col min="10986" max="10986" width="32.140625" style="59" customWidth="1"/>
    <col min="10987" max="10987" width="86.7109375" style="59" customWidth="1"/>
    <col min="10988" max="10996" width="23.140625" style="59" customWidth="1"/>
    <col min="10997" max="10997" width="91.42578125" style="59" customWidth="1"/>
    <col min="10998" max="11003" width="19.140625" style="59" customWidth="1"/>
    <col min="11004" max="11236" width="9.140625" style="59"/>
    <col min="11237" max="11238" width="12.28515625" style="59" customWidth="1"/>
    <col min="11239" max="11239" width="13.42578125" style="59" customWidth="1"/>
    <col min="11240" max="11240" width="59.140625" style="59" customWidth="1"/>
    <col min="11241" max="11241" width="18.140625" style="59" customWidth="1"/>
    <col min="11242" max="11242" width="32.140625" style="59" customWidth="1"/>
    <col min="11243" max="11243" width="86.7109375" style="59" customWidth="1"/>
    <col min="11244" max="11252" width="23.140625" style="59" customWidth="1"/>
    <col min="11253" max="11253" width="91.42578125" style="59" customWidth="1"/>
    <col min="11254" max="11259" width="19.140625" style="59" customWidth="1"/>
    <col min="11260" max="11492" width="9.140625" style="59"/>
    <col min="11493" max="11494" width="12.28515625" style="59" customWidth="1"/>
    <col min="11495" max="11495" width="13.42578125" style="59" customWidth="1"/>
    <col min="11496" max="11496" width="59.140625" style="59" customWidth="1"/>
    <col min="11497" max="11497" width="18.140625" style="59" customWidth="1"/>
    <col min="11498" max="11498" width="32.140625" style="59" customWidth="1"/>
    <col min="11499" max="11499" width="86.7109375" style="59" customWidth="1"/>
    <col min="11500" max="11508" width="23.140625" style="59" customWidth="1"/>
    <col min="11509" max="11509" width="91.42578125" style="59" customWidth="1"/>
    <col min="11510" max="11515" width="19.140625" style="59" customWidth="1"/>
    <col min="11516" max="11748" width="9.140625" style="59"/>
    <col min="11749" max="11750" width="12.28515625" style="59" customWidth="1"/>
    <col min="11751" max="11751" width="13.42578125" style="59" customWidth="1"/>
    <col min="11752" max="11752" width="59.140625" style="59" customWidth="1"/>
    <col min="11753" max="11753" width="18.140625" style="59" customWidth="1"/>
    <col min="11754" max="11754" width="32.140625" style="59" customWidth="1"/>
    <col min="11755" max="11755" width="86.7109375" style="59" customWidth="1"/>
    <col min="11756" max="11764" width="23.140625" style="59" customWidth="1"/>
    <col min="11765" max="11765" width="91.42578125" style="59" customWidth="1"/>
    <col min="11766" max="11771" width="19.140625" style="59" customWidth="1"/>
    <col min="11772" max="12004" width="9.140625" style="59"/>
    <col min="12005" max="12006" width="12.28515625" style="59" customWidth="1"/>
    <col min="12007" max="12007" width="13.42578125" style="59" customWidth="1"/>
    <col min="12008" max="12008" width="59.140625" style="59" customWidth="1"/>
    <col min="12009" max="12009" width="18.140625" style="59" customWidth="1"/>
    <col min="12010" max="12010" width="32.140625" style="59" customWidth="1"/>
    <col min="12011" max="12011" width="86.7109375" style="59" customWidth="1"/>
    <col min="12012" max="12020" width="23.140625" style="59" customWidth="1"/>
    <col min="12021" max="12021" width="91.42578125" style="59" customWidth="1"/>
    <col min="12022" max="12027" width="19.140625" style="59" customWidth="1"/>
    <col min="12028" max="12260" width="9.140625" style="59"/>
    <col min="12261" max="12262" width="12.28515625" style="59" customWidth="1"/>
    <col min="12263" max="12263" width="13.42578125" style="59" customWidth="1"/>
    <col min="12264" max="12264" width="59.140625" style="59" customWidth="1"/>
    <col min="12265" max="12265" width="18.140625" style="59" customWidth="1"/>
    <col min="12266" max="12266" width="32.140625" style="59" customWidth="1"/>
    <col min="12267" max="12267" width="86.7109375" style="59" customWidth="1"/>
    <col min="12268" max="12276" width="23.140625" style="59" customWidth="1"/>
    <col min="12277" max="12277" width="91.42578125" style="59" customWidth="1"/>
    <col min="12278" max="12283" width="19.140625" style="59" customWidth="1"/>
    <col min="12284" max="12516" width="9.140625" style="59"/>
    <col min="12517" max="12518" width="12.28515625" style="59" customWidth="1"/>
    <col min="12519" max="12519" width="13.42578125" style="59" customWidth="1"/>
    <col min="12520" max="12520" width="59.140625" style="59" customWidth="1"/>
    <col min="12521" max="12521" width="18.140625" style="59" customWidth="1"/>
    <col min="12522" max="12522" width="32.140625" style="59" customWidth="1"/>
    <col min="12523" max="12523" width="86.7109375" style="59" customWidth="1"/>
    <col min="12524" max="12532" width="23.140625" style="59" customWidth="1"/>
    <col min="12533" max="12533" width="91.42578125" style="59" customWidth="1"/>
    <col min="12534" max="12539" width="19.140625" style="59" customWidth="1"/>
    <col min="12540" max="12772" width="9.140625" style="59"/>
    <col min="12773" max="12774" width="12.28515625" style="59" customWidth="1"/>
    <col min="12775" max="12775" width="13.42578125" style="59" customWidth="1"/>
    <col min="12776" max="12776" width="59.140625" style="59" customWidth="1"/>
    <col min="12777" max="12777" width="18.140625" style="59" customWidth="1"/>
    <col min="12778" max="12778" width="32.140625" style="59" customWidth="1"/>
    <col min="12779" max="12779" width="86.7109375" style="59" customWidth="1"/>
    <col min="12780" max="12788" width="23.140625" style="59" customWidth="1"/>
    <col min="12789" max="12789" width="91.42578125" style="59" customWidth="1"/>
    <col min="12790" max="12795" width="19.140625" style="59" customWidth="1"/>
    <col min="12796" max="13028" width="9.140625" style="59"/>
    <col min="13029" max="13030" width="12.28515625" style="59" customWidth="1"/>
    <col min="13031" max="13031" width="13.42578125" style="59" customWidth="1"/>
    <col min="13032" max="13032" width="59.140625" style="59" customWidth="1"/>
    <col min="13033" max="13033" width="18.140625" style="59" customWidth="1"/>
    <col min="13034" max="13034" width="32.140625" style="59" customWidth="1"/>
    <col min="13035" max="13035" width="86.7109375" style="59" customWidth="1"/>
    <col min="13036" max="13044" width="23.140625" style="59" customWidth="1"/>
    <col min="13045" max="13045" width="91.42578125" style="59" customWidth="1"/>
    <col min="13046" max="13051" width="19.140625" style="59" customWidth="1"/>
    <col min="13052" max="13284" width="9.140625" style="59"/>
    <col min="13285" max="13286" width="12.28515625" style="59" customWidth="1"/>
    <col min="13287" max="13287" width="13.42578125" style="59" customWidth="1"/>
    <col min="13288" max="13288" width="59.140625" style="59" customWidth="1"/>
    <col min="13289" max="13289" width="18.140625" style="59" customWidth="1"/>
    <col min="13290" max="13290" width="32.140625" style="59" customWidth="1"/>
    <col min="13291" max="13291" width="86.7109375" style="59" customWidth="1"/>
    <col min="13292" max="13300" width="23.140625" style="59" customWidth="1"/>
    <col min="13301" max="13301" width="91.42578125" style="59" customWidth="1"/>
    <col min="13302" max="13307" width="19.140625" style="59" customWidth="1"/>
    <col min="13308" max="13540" width="9.140625" style="59"/>
    <col min="13541" max="13542" width="12.28515625" style="59" customWidth="1"/>
    <col min="13543" max="13543" width="13.42578125" style="59" customWidth="1"/>
    <col min="13544" max="13544" width="59.140625" style="59" customWidth="1"/>
    <col min="13545" max="13545" width="18.140625" style="59" customWidth="1"/>
    <col min="13546" max="13546" width="32.140625" style="59" customWidth="1"/>
    <col min="13547" max="13547" width="86.7109375" style="59" customWidth="1"/>
    <col min="13548" max="13556" width="23.140625" style="59" customWidth="1"/>
    <col min="13557" max="13557" width="91.42578125" style="59" customWidth="1"/>
    <col min="13558" max="13563" width="19.140625" style="59" customWidth="1"/>
    <col min="13564" max="13796" width="9.140625" style="59"/>
    <col min="13797" max="13798" width="12.28515625" style="59" customWidth="1"/>
    <col min="13799" max="13799" width="13.42578125" style="59" customWidth="1"/>
    <col min="13800" max="13800" width="59.140625" style="59" customWidth="1"/>
    <col min="13801" max="13801" width="18.140625" style="59" customWidth="1"/>
    <col min="13802" max="13802" width="32.140625" style="59" customWidth="1"/>
    <col min="13803" max="13803" width="86.7109375" style="59" customWidth="1"/>
    <col min="13804" max="13812" width="23.140625" style="59" customWidth="1"/>
    <col min="13813" max="13813" width="91.42578125" style="59" customWidth="1"/>
    <col min="13814" max="13819" width="19.140625" style="59" customWidth="1"/>
    <col min="13820" max="14052" width="9.140625" style="59"/>
    <col min="14053" max="14054" width="12.28515625" style="59" customWidth="1"/>
    <col min="14055" max="14055" width="13.42578125" style="59" customWidth="1"/>
    <col min="14056" max="14056" width="59.140625" style="59" customWidth="1"/>
    <col min="14057" max="14057" width="18.140625" style="59" customWidth="1"/>
    <col min="14058" max="14058" width="32.140625" style="59" customWidth="1"/>
    <col min="14059" max="14059" width="86.7109375" style="59" customWidth="1"/>
    <col min="14060" max="14068" width="23.140625" style="59" customWidth="1"/>
    <col min="14069" max="14069" width="91.42578125" style="59" customWidth="1"/>
    <col min="14070" max="14075" width="19.140625" style="59" customWidth="1"/>
    <col min="14076" max="14308" width="9.140625" style="59"/>
    <col min="14309" max="14310" width="12.28515625" style="59" customWidth="1"/>
    <col min="14311" max="14311" width="13.42578125" style="59" customWidth="1"/>
    <col min="14312" max="14312" width="59.140625" style="59" customWidth="1"/>
    <col min="14313" max="14313" width="18.140625" style="59" customWidth="1"/>
    <col min="14314" max="14314" width="32.140625" style="59" customWidth="1"/>
    <col min="14315" max="14315" width="86.7109375" style="59" customWidth="1"/>
    <col min="14316" max="14324" width="23.140625" style="59" customWidth="1"/>
    <col min="14325" max="14325" width="91.42578125" style="59" customWidth="1"/>
    <col min="14326" max="14331" width="19.140625" style="59" customWidth="1"/>
    <col min="14332" max="14564" width="9.140625" style="59"/>
    <col min="14565" max="14566" width="12.28515625" style="59" customWidth="1"/>
    <col min="14567" max="14567" width="13.42578125" style="59" customWidth="1"/>
    <col min="14568" max="14568" width="59.140625" style="59" customWidth="1"/>
    <col min="14569" max="14569" width="18.140625" style="59" customWidth="1"/>
    <col min="14570" max="14570" width="32.140625" style="59" customWidth="1"/>
    <col min="14571" max="14571" width="86.7109375" style="59" customWidth="1"/>
    <col min="14572" max="14580" width="23.140625" style="59" customWidth="1"/>
    <col min="14581" max="14581" width="91.42578125" style="59" customWidth="1"/>
    <col min="14582" max="14587" width="19.140625" style="59" customWidth="1"/>
    <col min="14588" max="14820" width="9.140625" style="59"/>
    <col min="14821" max="14822" width="12.28515625" style="59" customWidth="1"/>
    <col min="14823" max="14823" width="13.42578125" style="59" customWidth="1"/>
    <col min="14824" max="14824" width="59.140625" style="59" customWidth="1"/>
    <col min="14825" max="14825" width="18.140625" style="59" customWidth="1"/>
    <col min="14826" max="14826" width="32.140625" style="59" customWidth="1"/>
    <col min="14827" max="14827" width="86.7109375" style="59" customWidth="1"/>
    <col min="14828" max="14836" width="23.140625" style="59" customWidth="1"/>
    <col min="14837" max="14837" width="91.42578125" style="59" customWidth="1"/>
    <col min="14838" max="14843" width="19.140625" style="59" customWidth="1"/>
    <col min="14844" max="15076" width="9.140625" style="59"/>
    <col min="15077" max="15078" width="12.28515625" style="59" customWidth="1"/>
    <col min="15079" max="15079" width="13.42578125" style="59" customWidth="1"/>
    <col min="15080" max="15080" width="59.140625" style="59" customWidth="1"/>
    <col min="15081" max="15081" width="18.140625" style="59" customWidth="1"/>
    <col min="15082" max="15082" width="32.140625" style="59" customWidth="1"/>
    <col min="15083" max="15083" width="86.7109375" style="59" customWidth="1"/>
    <col min="15084" max="15092" width="23.140625" style="59" customWidth="1"/>
    <col min="15093" max="15093" width="91.42578125" style="59" customWidth="1"/>
    <col min="15094" max="15099" width="19.140625" style="59" customWidth="1"/>
    <col min="15100" max="15332" width="9.140625" style="59"/>
    <col min="15333" max="15334" width="12.28515625" style="59" customWidth="1"/>
    <col min="15335" max="15335" width="13.42578125" style="59" customWidth="1"/>
    <col min="15336" max="15336" width="59.140625" style="59" customWidth="1"/>
    <col min="15337" max="15337" width="18.140625" style="59" customWidth="1"/>
    <col min="15338" max="15338" width="32.140625" style="59" customWidth="1"/>
    <col min="15339" max="15339" width="86.7109375" style="59" customWidth="1"/>
    <col min="15340" max="15348" width="23.140625" style="59" customWidth="1"/>
    <col min="15349" max="15349" width="91.42578125" style="59" customWidth="1"/>
    <col min="15350" max="15355" width="19.140625" style="59" customWidth="1"/>
    <col min="15356" max="15588" width="9.140625" style="59"/>
    <col min="15589" max="15590" width="12.28515625" style="59" customWidth="1"/>
    <col min="15591" max="15591" width="13.42578125" style="59" customWidth="1"/>
    <col min="15592" max="15592" width="59.140625" style="59" customWidth="1"/>
    <col min="15593" max="15593" width="18.140625" style="59" customWidth="1"/>
    <col min="15594" max="15594" width="32.140625" style="59" customWidth="1"/>
    <col min="15595" max="15595" width="86.7109375" style="59" customWidth="1"/>
    <col min="15596" max="15604" width="23.140625" style="59" customWidth="1"/>
    <col min="15605" max="15605" width="91.42578125" style="59" customWidth="1"/>
    <col min="15606" max="15611" width="19.140625" style="59" customWidth="1"/>
    <col min="15612" max="15844" width="9.140625" style="59"/>
    <col min="15845" max="15846" width="12.28515625" style="59" customWidth="1"/>
    <col min="15847" max="15847" width="13.42578125" style="59" customWidth="1"/>
    <col min="15848" max="15848" width="59.140625" style="59" customWidth="1"/>
    <col min="15849" max="15849" width="18.140625" style="59" customWidth="1"/>
    <col min="15850" max="15850" width="32.140625" style="59" customWidth="1"/>
    <col min="15851" max="15851" width="86.7109375" style="59" customWidth="1"/>
    <col min="15852" max="15860" width="23.140625" style="59" customWidth="1"/>
    <col min="15861" max="15861" width="91.42578125" style="59" customWidth="1"/>
    <col min="15862" max="15867" width="19.140625" style="59" customWidth="1"/>
    <col min="15868" max="16100" width="9.140625" style="59"/>
    <col min="16101" max="16102" width="12.28515625" style="59" customWidth="1"/>
    <col min="16103" max="16103" width="13.42578125" style="59" customWidth="1"/>
    <col min="16104" max="16104" width="59.140625" style="59" customWidth="1"/>
    <col min="16105" max="16105" width="18.140625" style="59" customWidth="1"/>
    <col min="16106" max="16106" width="32.140625" style="59" customWidth="1"/>
    <col min="16107" max="16107" width="86.7109375" style="59" customWidth="1"/>
    <col min="16108" max="16116" width="23.140625" style="59" customWidth="1"/>
    <col min="16117" max="16117" width="91.42578125" style="59" customWidth="1"/>
    <col min="16118" max="16123" width="19.140625" style="59" customWidth="1"/>
    <col min="16124" max="16384" width="9.140625" style="59"/>
  </cols>
  <sheetData>
    <row r="1" spans="1:15" ht="4.5" customHeight="1" x14ac:dyDescent="0.25">
      <c r="A1" s="61"/>
      <c r="B1" s="61"/>
      <c r="C1" s="132" t="s">
        <v>320</v>
      </c>
      <c r="D1" s="132"/>
      <c r="E1" s="132"/>
      <c r="F1" s="132"/>
      <c r="G1" s="132"/>
      <c r="H1" s="132"/>
      <c r="I1" s="132"/>
      <c r="J1" s="132"/>
      <c r="K1" s="132"/>
      <c r="L1" s="132"/>
      <c r="M1" s="132"/>
      <c r="N1" s="132"/>
      <c r="O1" s="132"/>
    </row>
    <row r="2" spans="1:15" ht="18" customHeight="1" x14ac:dyDescent="0.25">
      <c r="A2" s="131" t="s">
        <v>669</v>
      </c>
      <c r="B2" s="131"/>
      <c r="C2" s="131"/>
      <c r="D2" s="131"/>
      <c r="E2" s="131"/>
      <c r="F2" s="131"/>
      <c r="G2" s="131"/>
      <c r="H2" s="131"/>
      <c r="I2" s="131"/>
      <c r="J2" s="131"/>
      <c r="K2" s="131"/>
      <c r="L2" s="131"/>
      <c r="M2" s="131"/>
      <c r="N2" s="131"/>
      <c r="O2" s="131"/>
    </row>
    <row r="3" spans="1:15" ht="17.25" customHeight="1" x14ac:dyDescent="0.25">
      <c r="A3" s="130" t="s">
        <v>318</v>
      </c>
      <c r="B3" s="130"/>
      <c r="C3" s="130"/>
      <c r="D3" s="130"/>
      <c r="E3" s="130"/>
      <c r="F3" s="130"/>
      <c r="G3" s="130"/>
      <c r="H3" s="130"/>
      <c r="I3" s="130"/>
      <c r="J3" s="130"/>
      <c r="K3" s="130"/>
      <c r="L3" s="130"/>
      <c r="M3" s="130"/>
      <c r="N3" s="130"/>
      <c r="O3" s="130"/>
    </row>
    <row r="4" spans="1:15" ht="65.25" customHeight="1" x14ac:dyDescent="0.25">
      <c r="A4" s="65" t="s">
        <v>319</v>
      </c>
      <c r="B4" s="62" t="s">
        <v>316</v>
      </c>
      <c r="C4" s="68" t="s">
        <v>345</v>
      </c>
      <c r="D4" s="68" t="s">
        <v>667</v>
      </c>
      <c r="E4" s="68" t="s">
        <v>668</v>
      </c>
      <c r="F4" s="68" t="s">
        <v>666</v>
      </c>
      <c r="G4" s="68" t="s">
        <v>346</v>
      </c>
      <c r="H4" s="63" t="s">
        <v>624</v>
      </c>
      <c r="I4" s="68" t="s">
        <v>667</v>
      </c>
      <c r="J4" s="68" t="s">
        <v>666</v>
      </c>
      <c r="K4" s="63" t="s">
        <v>625</v>
      </c>
      <c r="L4" s="63" t="s">
        <v>664</v>
      </c>
      <c r="M4" s="68" t="s">
        <v>667</v>
      </c>
      <c r="N4" s="68" t="s">
        <v>666</v>
      </c>
      <c r="O4" s="63" t="s">
        <v>665</v>
      </c>
    </row>
    <row r="5" spans="1:15" ht="22.5" customHeight="1" x14ac:dyDescent="0.25">
      <c r="A5" s="106" t="s">
        <v>317</v>
      </c>
      <c r="B5" s="107" t="s">
        <v>570</v>
      </c>
      <c r="C5" s="78">
        <f>SUM(C6+C17+C27+C36+C41+C49+C63+C72+C78+C86+C125)</f>
        <v>331884300</v>
      </c>
      <c r="D5" s="78">
        <f>SUM(D6+D17+D27+D36+D41+D49+D63+D72+D78+D86+D125)</f>
        <v>0</v>
      </c>
      <c r="E5" s="78">
        <f>SUM(E6+E17+E27+E36+E41+E49+E63+E72+E78+E86+E125)</f>
        <v>331884300</v>
      </c>
      <c r="F5" s="78">
        <f>SUM(F6+F17+F27+F36+F41+F49+F63+F72+F78+F86+F125)</f>
        <v>0</v>
      </c>
      <c r="G5" s="78">
        <f>SUM(G6+G17+G27+G36+G41+G49+G63+G72+G78+G86+G125)</f>
        <v>331884300</v>
      </c>
      <c r="H5" s="78">
        <f t="shared" ref="H5:K5" si="0">SUM(H6+H17+H27+H36+H41+H49+H63+H72+H78+H86+H125)</f>
        <v>296210300</v>
      </c>
      <c r="I5" s="78">
        <v>0</v>
      </c>
      <c r="J5" s="78"/>
      <c r="K5" s="78">
        <f t="shared" si="0"/>
        <v>296210300</v>
      </c>
      <c r="L5" s="78">
        <f t="shared" ref="L5:O5" si="1">SUM(L6+L17+L27+L36+L41+L49+L63+L72+L78+L86+L125)</f>
        <v>262315300</v>
      </c>
      <c r="M5" s="84">
        <v>0</v>
      </c>
      <c r="N5" s="124"/>
      <c r="O5" s="78">
        <f t="shared" si="1"/>
        <v>262315300</v>
      </c>
    </row>
    <row r="6" spans="1:15" ht="21.75" customHeight="1" x14ac:dyDescent="0.25">
      <c r="A6" s="97" t="s">
        <v>387</v>
      </c>
      <c r="B6" s="86" t="s">
        <v>388</v>
      </c>
      <c r="C6" s="71">
        <f>SUM(C7)</f>
        <v>279419000</v>
      </c>
      <c r="D6" s="71">
        <f>SUM(D7)</f>
        <v>0</v>
      </c>
      <c r="E6" s="71">
        <f>C6+D6</f>
        <v>279419000</v>
      </c>
      <c r="F6" s="71">
        <f>SUM(F7)</f>
        <v>0</v>
      </c>
      <c r="G6" s="71">
        <f>E6+F6</f>
        <v>279419000</v>
      </c>
      <c r="H6" s="71">
        <f>SUM(H7)</f>
        <v>248938000</v>
      </c>
      <c r="I6" s="64"/>
      <c r="J6" s="64"/>
      <c r="K6" s="71">
        <f>SUM(K7)</f>
        <v>248938000</v>
      </c>
      <c r="L6" s="71">
        <f>SUM(L7)</f>
        <v>211999000</v>
      </c>
      <c r="M6" s="64"/>
      <c r="N6" s="64"/>
      <c r="O6" s="71">
        <f>SUM(O7)</f>
        <v>211999000</v>
      </c>
    </row>
    <row r="7" spans="1:15" ht="22.5" customHeight="1" x14ac:dyDescent="0.25">
      <c r="A7" s="97" t="s">
        <v>389</v>
      </c>
      <c r="B7" s="86" t="s">
        <v>390</v>
      </c>
      <c r="C7" s="71">
        <f>SUM(C8:C16)</f>
        <v>279419000</v>
      </c>
      <c r="D7" s="71">
        <f>SUM(D8:D16)</f>
        <v>0</v>
      </c>
      <c r="E7" s="71">
        <f t="shared" ref="E7:G72" si="2">C7+D7</f>
        <v>279419000</v>
      </c>
      <c r="F7" s="71">
        <f>SUM(F8:F16)</f>
        <v>0</v>
      </c>
      <c r="G7" s="71">
        <f t="shared" si="2"/>
        <v>279419000</v>
      </c>
      <c r="H7" s="71">
        <f t="shared" ref="H7:K7" si="3">SUM(H8:H14)</f>
        <v>248938000</v>
      </c>
      <c r="I7" s="64"/>
      <c r="J7" s="64"/>
      <c r="K7" s="71">
        <f t="shared" si="3"/>
        <v>248938000</v>
      </c>
      <c r="L7" s="71">
        <f t="shared" ref="L7:O7" si="4">SUM(L8:L14)</f>
        <v>211999000</v>
      </c>
      <c r="M7" s="64"/>
      <c r="N7" s="64"/>
      <c r="O7" s="71">
        <f t="shared" si="4"/>
        <v>211999000</v>
      </c>
    </row>
    <row r="8" spans="1:15" ht="177.75" customHeight="1" x14ac:dyDescent="0.25">
      <c r="A8" s="97" t="s">
        <v>391</v>
      </c>
      <c r="B8" s="86" t="s">
        <v>670</v>
      </c>
      <c r="C8" s="74">
        <v>248043000</v>
      </c>
      <c r="D8" s="74"/>
      <c r="E8" s="71">
        <f t="shared" si="2"/>
        <v>248043000</v>
      </c>
      <c r="F8" s="74"/>
      <c r="G8" s="71">
        <f t="shared" si="2"/>
        <v>248043000</v>
      </c>
      <c r="H8" s="71">
        <v>221083000</v>
      </c>
      <c r="I8" s="64"/>
      <c r="J8" s="64"/>
      <c r="K8" s="71">
        <v>221083000</v>
      </c>
      <c r="L8" s="79">
        <v>188317000</v>
      </c>
      <c r="M8" s="64"/>
      <c r="N8" s="64"/>
      <c r="O8" s="79">
        <v>188317000</v>
      </c>
    </row>
    <row r="9" spans="1:15" ht="131.25" customHeight="1" x14ac:dyDescent="0.25">
      <c r="A9" s="97" t="s">
        <v>392</v>
      </c>
      <c r="B9" s="86" t="s">
        <v>671</v>
      </c>
      <c r="C9" s="67">
        <v>349000</v>
      </c>
      <c r="D9" s="67"/>
      <c r="E9" s="71">
        <f t="shared" si="2"/>
        <v>349000</v>
      </c>
      <c r="F9" s="67"/>
      <c r="G9" s="71">
        <f t="shared" si="2"/>
        <v>349000</v>
      </c>
      <c r="H9" s="71">
        <v>312000</v>
      </c>
      <c r="I9" s="64"/>
      <c r="J9" s="64"/>
      <c r="K9" s="71">
        <v>312000</v>
      </c>
      <c r="L9" s="79">
        <v>265000</v>
      </c>
      <c r="M9" s="64"/>
      <c r="N9" s="64"/>
      <c r="O9" s="79">
        <v>265000</v>
      </c>
    </row>
    <row r="10" spans="1:15" ht="120.75" customHeight="1" x14ac:dyDescent="0.25">
      <c r="A10" s="97" t="s">
        <v>393</v>
      </c>
      <c r="B10" s="86" t="s">
        <v>672</v>
      </c>
      <c r="C10" s="67">
        <v>1949000</v>
      </c>
      <c r="D10" s="67"/>
      <c r="E10" s="71">
        <f t="shared" si="2"/>
        <v>1949000</v>
      </c>
      <c r="F10" s="67"/>
      <c r="G10" s="71">
        <f t="shared" si="2"/>
        <v>1949000</v>
      </c>
      <c r="H10" s="71">
        <v>1737000</v>
      </c>
      <c r="I10" s="64"/>
      <c r="J10" s="64"/>
      <c r="K10" s="71">
        <v>1737000</v>
      </c>
      <c r="L10" s="79">
        <v>1460000</v>
      </c>
      <c r="M10" s="64"/>
      <c r="N10" s="64"/>
      <c r="O10" s="79">
        <v>1460000</v>
      </c>
    </row>
    <row r="11" spans="1:15" ht="66.75" customHeight="1" x14ac:dyDescent="0.25">
      <c r="A11" s="97" t="s">
        <v>394</v>
      </c>
      <c r="B11" s="86" t="s">
        <v>571</v>
      </c>
      <c r="C11" s="67">
        <v>37000</v>
      </c>
      <c r="D11" s="67"/>
      <c r="E11" s="71">
        <f t="shared" si="2"/>
        <v>37000</v>
      </c>
      <c r="F11" s="67"/>
      <c r="G11" s="71">
        <f t="shared" si="2"/>
        <v>37000</v>
      </c>
      <c r="H11" s="71">
        <v>39000</v>
      </c>
      <c r="I11" s="64"/>
      <c r="J11" s="64"/>
      <c r="K11" s="71">
        <v>39000</v>
      </c>
      <c r="L11" s="79">
        <v>42000</v>
      </c>
      <c r="M11" s="64"/>
      <c r="N11" s="64"/>
      <c r="O11" s="79">
        <v>42000</v>
      </c>
    </row>
    <row r="12" spans="1:15" ht="373.5" customHeight="1" x14ac:dyDescent="0.25">
      <c r="A12" s="97" t="s">
        <v>395</v>
      </c>
      <c r="B12" s="86" t="s">
        <v>673</v>
      </c>
      <c r="C12" s="67">
        <v>13333000</v>
      </c>
      <c r="D12" s="67"/>
      <c r="E12" s="71">
        <f t="shared" si="2"/>
        <v>13333000</v>
      </c>
      <c r="F12" s="67"/>
      <c r="G12" s="71">
        <f t="shared" si="2"/>
        <v>13333000</v>
      </c>
      <c r="H12" s="67">
        <v>11884000</v>
      </c>
      <c r="I12" s="64"/>
      <c r="J12" s="116"/>
      <c r="K12" s="67">
        <v>11884000</v>
      </c>
      <c r="L12" s="80">
        <v>10123000</v>
      </c>
      <c r="M12" s="64"/>
      <c r="N12" s="116"/>
      <c r="O12" s="80">
        <v>10123000</v>
      </c>
    </row>
    <row r="13" spans="1:15" ht="87" customHeight="1" x14ac:dyDescent="0.25">
      <c r="A13" s="97" t="s">
        <v>568</v>
      </c>
      <c r="B13" s="86" t="s">
        <v>674</v>
      </c>
      <c r="C13" s="67">
        <v>2180000</v>
      </c>
      <c r="D13" s="67"/>
      <c r="E13" s="71">
        <f t="shared" si="2"/>
        <v>2180000</v>
      </c>
      <c r="F13" s="67"/>
      <c r="G13" s="71">
        <f t="shared" si="2"/>
        <v>2180000</v>
      </c>
      <c r="H13" s="67">
        <v>1926000</v>
      </c>
      <c r="I13" s="64"/>
      <c r="J13" s="116"/>
      <c r="K13" s="67">
        <v>1926000</v>
      </c>
      <c r="L13" s="80">
        <v>1636000</v>
      </c>
      <c r="M13" s="64"/>
      <c r="N13" s="116"/>
      <c r="O13" s="80">
        <v>1636000</v>
      </c>
    </row>
    <row r="14" spans="1:15" ht="84.75" customHeight="1" x14ac:dyDescent="0.25">
      <c r="A14" s="97" t="s">
        <v>569</v>
      </c>
      <c r="B14" s="86" t="s">
        <v>675</v>
      </c>
      <c r="C14" s="75">
        <v>13528000</v>
      </c>
      <c r="D14" s="75"/>
      <c r="E14" s="71">
        <f t="shared" si="2"/>
        <v>13528000</v>
      </c>
      <c r="F14" s="75">
        <v>-1422000</v>
      </c>
      <c r="G14" s="71">
        <f t="shared" si="2"/>
        <v>12106000</v>
      </c>
      <c r="H14" s="67">
        <v>11957000</v>
      </c>
      <c r="I14" s="64"/>
      <c r="J14" s="116"/>
      <c r="K14" s="67">
        <v>11957000</v>
      </c>
      <c r="L14" s="80">
        <v>10156000</v>
      </c>
      <c r="M14" s="64"/>
      <c r="N14" s="116"/>
      <c r="O14" s="80">
        <v>10156000</v>
      </c>
    </row>
    <row r="15" spans="1:15" ht="244.5" customHeight="1" x14ac:dyDescent="0.25">
      <c r="A15" s="97" t="s">
        <v>676</v>
      </c>
      <c r="B15" s="86" t="s">
        <v>678</v>
      </c>
      <c r="C15" s="75"/>
      <c r="D15" s="75"/>
      <c r="E15" s="71">
        <f t="shared" si="2"/>
        <v>0</v>
      </c>
      <c r="F15" s="75">
        <v>1350000</v>
      </c>
      <c r="G15" s="71">
        <f t="shared" si="2"/>
        <v>1350000</v>
      </c>
      <c r="H15" s="67"/>
      <c r="I15" s="64"/>
      <c r="J15" s="116"/>
      <c r="K15" s="67"/>
      <c r="L15" s="80"/>
      <c r="M15" s="64"/>
      <c r="N15" s="116"/>
      <c r="O15" s="80"/>
    </row>
    <row r="16" spans="1:15" ht="244.5" customHeight="1" x14ac:dyDescent="0.25">
      <c r="A16" s="97" t="s">
        <v>677</v>
      </c>
      <c r="B16" s="86" t="s">
        <v>679</v>
      </c>
      <c r="C16" s="75"/>
      <c r="D16" s="75"/>
      <c r="E16" s="71">
        <f t="shared" si="2"/>
        <v>0</v>
      </c>
      <c r="F16" s="75">
        <v>72000</v>
      </c>
      <c r="G16" s="71">
        <f t="shared" si="2"/>
        <v>72000</v>
      </c>
      <c r="H16" s="67"/>
      <c r="I16" s="64"/>
      <c r="J16" s="116"/>
      <c r="K16" s="67"/>
      <c r="L16" s="80"/>
      <c r="M16" s="64"/>
      <c r="N16" s="116"/>
      <c r="O16" s="80"/>
    </row>
    <row r="17" spans="1:15" ht="32.25" customHeight="1" x14ac:dyDescent="0.25">
      <c r="A17" s="97" t="s">
        <v>396</v>
      </c>
      <c r="B17" s="87" t="s">
        <v>397</v>
      </c>
      <c r="C17" s="67">
        <f>C18</f>
        <v>9600000</v>
      </c>
      <c r="D17" s="67">
        <f>D18</f>
        <v>0</v>
      </c>
      <c r="E17" s="71">
        <f t="shared" si="2"/>
        <v>9600000</v>
      </c>
      <c r="F17" s="67">
        <f>F18</f>
        <v>0</v>
      </c>
      <c r="G17" s="71">
        <f t="shared" si="2"/>
        <v>9600000</v>
      </c>
      <c r="H17" s="67">
        <f>H18</f>
        <v>9799000</v>
      </c>
      <c r="I17" s="64"/>
      <c r="J17" s="116"/>
      <c r="K17" s="67">
        <f>K18</f>
        <v>9799000</v>
      </c>
      <c r="L17" s="67">
        <f>L18</f>
        <v>12583000</v>
      </c>
      <c r="M17" s="64"/>
      <c r="N17" s="116"/>
      <c r="O17" s="67">
        <f>O18</f>
        <v>12583000</v>
      </c>
    </row>
    <row r="18" spans="1:15" ht="33" customHeight="1" x14ac:dyDescent="0.25">
      <c r="A18" s="98" t="s">
        <v>398</v>
      </c>
      <c r="B18" s="87" t="s">
        <v>399</v>
      </c>
      <c r="C18" s="67">
        <f>C19+C21+C23+C25</f>
        <v>9600000</v>
      </c>
      <c r="D18" s="67">
        <f>D19+D21+D23+D25</f>
        <v>0</v>
      </c>
      <c r="E18" s="71">
        <f t="shared" si="2"/>
        <v>9600000</v>
      </c>
      <c r="F18" s="67">
        <f>F19+F21+F23+F25</f>
        <v>0</v>
      </c>
      <c r="G18" s="71">
        <f t="shared" si="2"/>
        <v>9600000</v>
      </c>
      <c r="H18" s="67">
        <f>H19+H21+H23+H25</f>
        <v>9799000</v>
      </c>
      <c r="I18" s="64"/>
      <c r="J18" s="116"/>
      <c r="K18" s="67">
        <f>K19+K21+K23+K25</f>
        <v>9799000</v>
      </c>
      <c r="L18" s="67">
        <f>L19+L21+L23+L25</f>
        <v>12583000</v>
      </c>
      <c r="M18" s="64"/>
      <c r="N18" s="116"/>
      <c r="O18" s="67">
        <f>O19+O21+O23+O25</f>
        <v>12583000</v>
      </c>
    </row>
    <row r="19" spans="1:15" ht="57.75" customHeight="1" x14ac:dyDescent="0.25">
      <c r="A19" s="99" t="s">
        <v>400</v>
      </c>
      <c r="B19" s="88" t="s">
        <v>401</v>
      </c>
      <c r="C19" s="67">
        <f>C20</f>
        <v>5021000</v>
      </c>
      <c r="D19" s="67">
        <f>D20</f>
        <v>0</v>
      </c>
      <c r="E19" s="71">
        <f t="shared" si="2"/>
        <v>5021000</v>
      </c>
      <c r="F19" s="67">
        <f>F20</f>
        <v>0</v>
      </c>
      <c r="G19" s="71">
        <f t="shared" si="2"/>
        <v>5021000</v>
      </c>
      <c r="H19" s="67">
        <f t="shared" ref="H19:K19" si="5">H20</f>
        <v>5173000</v>
      </c>
      <c r="I19" s="64"/>
      <c r="J19" s="116"/>
      <c r="K19" s="67">
        <f t="shared" si="5"/>
        <v>5173000</v>
      </c>
      <c r="L19" s="67">
        <f t="shared" ref="L19:O19" si="6">L20</f>
        <v>6578000</v>
      </c>
      <c r="M19" s="64"/>
      <c r="N19" s="116"/>
      <c r="O19" s="67">
        <f t="shared" si="6"/>
        <v>6578000</v>
      </c>
    </row>
    <row r="20" spans="1:15" ht="87" customHeight="1" x14ac:dyDescent="0.25">
      <c r="A20" s="99" t="s">
        <v>402</v>
      </c>
      <c r="B20" s="88" t="s">
        <v>403</v>
      </c>
      <c r="C20" s="67">
        <v>5021000</v>
      </c>
      <c r="D20" s="67"/>
      <c r="E20" s="71">
        <f t="shared" si="2"/>
        <v>5021000</v>
      </c>
      <c r="F20" s="67"/>
      <c r="G20" s="71">
        <f t="shared" si="2"/>
        <v>5021000</v>
      </c>
      <c r="H20" s="67">
        <v>5173000</v>
      </c>
      <c r="I20" s="64"/>
      <c r="J20" s="116"/>
      <c r="K20" s="67">
        <v>5173000</v>
      </c>
      <c r="L20" s="79">
        <v>6578000</v>
      </c>
      <c r="M20" s="64"/>
      <c r="N20" s="64"/>
      <c r="O20" s="79">
        <v>6578000</v>
      </c>
    </row>
    <row r="21" spans="1:15" ht="69" customHeight="1" x14ac:dyDescent="0.25">
      <c r="A21" s="99" t="s">
        <v>404</v>
      </c>
      <c r="B21" s="88" t="s">
        <v>405</v>
      </c>
      <c r="C21" s="67">
        <f>C22</f>
        <v>23000</v>
      </c>
      <c r="D21" s="67">
        <f>D22</f>
        <v>0</v>
      </c>
      <c r="E21" s="71">
        <f t="shared" si="2"/>
        <v>23000</v>
      </c>
      <c r="F21" s="67">
        <f>F22</f>
        <v>0</v>
      </c>
      <c r="G21" s="71">
        <f t="shared" si="2"/>
        <v>23000</v>
      </c>
      <c r="H21" s="67">
        <f t="shared" ref="H21:K21" si="7">H22</f>
        <v>24000</v>
      </c>
      <c r="I21" s="64"/>
      <c r="J21" s="116"/>
      <c r="K21" s="67">
        <f t="shared" si="7"/>
        <v>24000</v>
      </c>
      <c r="L21" s="67">
        <f t="shared" ref="L21:O21" si="8">L22</f>
        <v>30000</v>
      </c>
      <c r="M21" s="64"/>
      <c r="N21" s="116"/>
      <c r="O21" s="67">
        <f t="shared" si="8"/>
        <v>30000</v>
      </c>
    </row>
    <row r="22" spans="1:15" ht="111.75" customHeight="1" x14ac:dyDescent="0.25">
      <c r="A22" s="99" t="s">
        <v>406</v>
      </c>
      <c r="B22" s="88" t="s">
        <v>407</v>
      </c>
      <c r="C22" s="67">
        <v>23000</v>
      </c>
      <c r="D22" s="67"/>
      <c r="E22" s="71">
        <f t="shared" si="2"/>
        <v>23000</v>
      </c>
      <c r="F22" s="67"/>
      <c r="G22" s="71">
        <f t="shared" si="2"/>
        <v>23000</v>
      </c>
      <c r="H22" s="67">
        <v>24000</v>
      </c>
      <c r="I22" s="64"/>
      <c r="J22" s="116"/>
      <c r="K22" s="67">
        <v>24000</v>
      </c>
      <c r="L22" s="79">
        <v>30000</v>
      </c>
      <c r="M22" s="64"/>
      <c r="N22" s="64"/>
      <c r="O22" s="79">
        <v>30000</v>
      </c>
    </row>
    <row r="23" spans="1:15" ht="50.25" customHeight="1" x14ac:dyDescent="0.25">
      <c r="A23" s="99" t="s">
        <v>408</v>
      </c>
      <c r="B23" s="88" t="s">
        <v>409</v>
      </c>
      <c r="C23" s="67">
        <f>C24</f>
        <v>5071000</v>
      </c>
      <c r="D23" s="67">
        <f>D24</f>
        <v>0</v>
      </c>
      <c r="E23" s="71">
        <f t="shared" si="2"/>
        <v>5071000</v>
      </c>
      <c r="F23" s="67">
        <f>F24</f>
        <v>0</v>
      </c>
      <c r="G23" s="71">
        <f t="shared" si="2"/>
        <v>5071000</v>
      </c>
      <c r="H23" s="67">
        <f t="shared" ref="H23:K23" si="9">H24</f>
        <v>5108000</v>
      </c>
      <c r="I23" s="64"/>
      <c r="J23" s="116"/>
      <c r="K23" s="67">
        <f t="shared" si="9"/>
        <v>5108000</v>
      </c>
      <c r="L23" s="67">
        <f t="shared" ref="L23:O23" si="10">L24</f>
        <v>6605000</v>
      </c>
      <c r="M23" s="64"/>
      <c r="N23" s="116"/>
      <c r="O23" s="67">
        <f t="shared" si="10"/>
        <v>6605000</v>
      </c>
    </row>
    <row r="24" spans="1:15" s="66" customFormat="1" ht="87" customHeight="1" x14ac:dyDescent="0.25">
      <c r="A24" s="99" t="s">
        <v>410</v>
      </c>
      <c r="B24" s="88" t="s">
        <v>626</v>
      </c>
      <c r="C24" s="67">
        <v>5071000</v>
      </c>
      <c r="D24" s="67"/>
      <c r="E24" s="71">
        <f t="shared" si="2"/>
        <v>5071000</v>
      </c>
      <c r="F24" s="67"/>
      <c r="G24" s="71">
        <f t="shared" si="2"/>
        <v>5071000</v>
      </c>
      <c r="H24" s="67">
        <v>5108000</v>
      </c>
      <c r="I24" s="64"/>
      <c r="J24" s="116"/>
      <c r="K24" s="67">
        <v>5108000</v>
      </c>
      <c r="L24" s="79">
        <v>6605000</v>
      </c>
      <c r="M24" s="64"/>
      <c r="N24" s="64"/>
      <c r="O24" s="79">
        <v>6605000</v>
      </c>
    </row>
    <row r="25" spans="1:15" s="66" customFormat="1" ht="60" customHeight="1" x14ac:dyDescent="0.25">
      <c r="A25" s="99" t="s">
        <v>411</v>
      </c>
      <c r="B25" s="88" t="s">
        <v>412</v>
      </c>
      <c r="C25" s="67">
        <f>C26</f>
        <v>-515000</v>
      </c>
      <c r="D25" s="67">
        <f>D26</f>
        <v>0</v>
      </c>
      <c r="E25" s="71">
        <f t="shared" si="2"/>
        <v>-515000</v>
      </c>
      <c r="F25" s="67">
        <f>F26</f>
        <v>0</v>
      </c>
      <c r="G25" s="71">
        <f t="shared" si="2"/>
        <v>-515000</v>
      </c>
      <c r="H25" s="67">
        <f t="shared" ref="H25:K25" si="11">H26</f>
        <v>-506000</v>
      </c>
      <c r="I25" s="64"/>
      <c r="J25" s="116"/>
      <c r="K25" s="67">
        <f t="shared" si="11"/>
        <v>-506000</v>
      </c>
      <c r="L25" s="67">
        <f t="shared" ref="L25:O25" si="12">L26</f>
        <v>-630000</v>
      </c>
      <c r="M25" s="64"/>
      <c r="N25" s="116"/>
      <c r="O25" s="67">
        <f t="shared" si="12"/>
        <v>-630000</v>
      </c>
    </row>
    <row r="26" spans="1:15" s="66" customFormat="1" ht="84" customHeight="1" x14ac:dyDescent="0.25">
      <c r="A26" s="99" t="s">
        <v>413</v>
      </c>
      <c r="B26" s="88" t="s">
        <v>414</v>
      </c>
      <c r="C26" s="67">
        <v>-515000</v>
      </c>
      <c r="D26" s="67"/>
      <c r="E26" s="71">
        <f t="shared" si="2"/>
        <v>-515000</v>
      </c>
      <c r="F26" s="67"/>
      <c r="G26" s="71">
        <f t="shared" si="2"/>
        <v>-515000</v>
      </c>
      <c r="H26" s="67">
        <v>-506000</v>
      </c>
      <c r="I26" s="64"/>
      <c r="J26" s="116"/>
      <c r="K26" s="67">
        <v>-506000</v>
      </c>
      <c r="L26" s="79">
        <v>-630000</v>
      </c>
      <c r="M26" s="64"/>
      <c r="N26" s="64"/>
      <c r="O26" s="79">
        <v>-630000</v>
      </c>
    </row>
    <row r="27" spans="1:15" s="66" customFormat="1" ht="21" customHeight="1" x14ac:dyDescent="0.25">
      <c r="A27" s="97" t="s">
        <v>415</v>
      </c>
      <c r="B27" s="86" t="s">
        <v>416</v>
      </c>
      <c r="C27" s="67">
        <f>SUM(C28+C31+C34)</f>
        <v>8615000</v>
      </c>
      <c r="D27" s="67">
        <f>SUM(D28+D31+D34)</f>
        <v>0</v>
      </c>
      <c r="E27" s="71">
        <f t="shared" si="2"/>
        <v>8615000</v>
      </c>
      <c r="F27" s="67">
        <f>SUM(F28+F31+F34)</f>
        <v>0</v>
      </c>
      <c r="G27" s="71">
        <f t="shared" si="2"/>
        <v>8615000</v>
      </c>
      <c r="H27" s="67">
        <f>SUM(H28+H31+H34)</f>
        <v>9045000</v>
      </c>
      <c r="I27" s="64"/>
      <c r="J27" s="116"/>
      <c r="K27" s="67">
        <f>SUM(K28+K31+K34)</f>
        <v>9045000</v>
      </c>
      <c r="L27" s="67">
        <f>SUM(L28+L31+L34)</f>
        <v>9477000</v>
      </c>
      <c r="M27" s="64"/>
      <c r="N27" s="116"/>
      <c r="O27" s="67">
        <f>SUM(O28+O31+O34)</f>
        <v>9477000</v>
      </c>
    </row>
    <row r="28" spans="1:15" s="66" customFormat="1" ht="21.75" customHeight="1" x14ac:dyDescent="0.25">
      <c r="A28" s="97" t="s">
        <v>417</v>
      </c>
      <c r="B28" s="86" t="s">
        <v>418</v>
      </c>
      <c r="C28" s="67">
        <f>SUM(C29:C30)</f>
        <v>2000</v>
      </c>
      <c r="D28" s="67">
        <f>SUM(D29:D30)</f>
        <v>0</v>
      </c>
      <c r="E28" s="71">
        <f t="shared" si="2"/>
        <v>2000</v>
      </c>
      <c r="F28" s="67">
        <f>SUM(F29:F30)</f>
        <v>0</v>
      </c>
      <c r="G28" s="71">
        <f t="shared" si="2"/>
        <v>2000</v>
      </c>
      <c r="H28" s="67">
        <f>SUM(H29:H30)</f>
        <v>1000</v>
      </c>
      <c r="I28" s="64"/>
      <c r="J28" s="116"/>
      <c r="K28" s="67">
        <f>SUM(K29:K30)</f>
        <v>1000</v>
      </c>
      <c r="L28" s="67">
        <f>SUM(L29:L30)</f>
        <v>1000</v>
      </c>
      <c r="M28" s="64"/>
      <c r="N28" s="116"/>
      <c r="O28" s="67">
        <f>SUM(O29:O30)</f>
        <v>1000</v>
      </c>
    </row>
    <row r="29" spans="1:15" s="66" customFormat="1" ht="19.5" customHeight="1" x14ac:dyDescent="0.25">
      <c r="A29" s="97" t="s">
        <v>419</v>
      </c>
      <c r="B29" s="86" t="s">
        <v>418</v>
      </c>
      <c r="C29" s="67">
        <v>2000</v>
      </c>
      <c r="D29" s="67"/>
      <c r="E29" s="71">
        <f t="shared" si="2"/>
        <v>2000</v>
      </c>
      <c r="F29" s="67"/>
      <c r="G29" s="71">
        <f t="shared" si="2"/>
        <v>2000</v>
      </c>
      <c r="H29" s="71">
        <v>1000</v>
      </c>
      <c r="I29" s="64"/>
      <c r="J29" s="64"/>
      <c r="K29" s="71">
        <v>1000</v>
      </c>
      <c r="L29" s="79">
        <v>1000</v>
      </c>
      <c r="M29" s="64"/>
      <c r="N29" s="64"/>
      <c r="O29" s="79">
        <v>1000</v>
      </c>
    </row>
    <row r="30" spans="1:15" s="66" customFormat="1" ht="68.25" hidden="1" customHeight="1" x14ac:dyDescent="0.25">
      <c r="A30" s="97" t="s">
        <v>420</v>
      </c>
      <c r="B30" s="86" t="s">
        <v>421</v>
      </c>
      <c r="C30" s="67"/>
      <c r="D30" s="67"/>
      <c r="E30" s="71">
        <f t="shared" si="2"/>
        <v>0</v>
      </c>
      <c r="F30" s="67"/>
      <c r="G30" s="71">
        <f t="shared" si="2"/>
        <v>0</v>
      </c>
      <c r="H30" s="71"/>
      <c r="I30" s="64"/>
      <c r="J30" s="64"/>
      <c r="K30" s="71"/>
      <c r="L30" s="79"/>
      <c r="M30" s="64"/>
      <c r="N30" s="64"/>
      <c r="O30" s="79"/>
    </row>
    <row r="31" spans="1:15" s="66" customFormat="1" ht="21.75" customHeight="1" x14ac:dyDescent="0.25">
      <c r="A31" s="97" t="s">
        <v>422</v>
      </c>
      <c r="B31" s="86" t="s">
        <v>423</v>
      </c>
      <c r="C31" s="67">
        <f>SUM(C32:C33)</f>
        <v>3424000</v>
      </c>
      <c r="D31" s="67">
        <f>SUM(D32:D33)</f>
        <v>0</v>
      </c>
      <c r="E31" s="71">
        <f t="shared" si="2"/>
        <v>3424000</v>
      </c>
      <c r="F31" s="67">
        <f>SUM(F32:F33)</f>
        <v>0</v>
      </c>
      <c r="G31" s="71">
        <f t="shared" si="2"/>
        <v>3424000</v>
      </c>
      <c r="H31" s="67">
        <f>SUM(H32:H33)</f>
        <v>3663000</v>
      </c>
      <c r="I31" s="64"/>
      <c r="J31" s="116"/>
      <c r="K31" s="67">
        <f>SUM(K32:K33)</f>
        <v>3663000</v>
      </c>
      <c r="L31" s="67">
        <f>SUM(L32:L33)</f>
        <v>3920000</v>
      </c>
      <c r="M31" s="64"/>
      <c r="N31" s="116"/>
      <c r="O31" s="67">
        <f>SUM(O32:O33)</f>
        <v>3920000</v>
      </c>
    </row>
    <row r="32" spans="1:15" s="66" customFormat="1" ht="26.25" customHeight="1" x14ac:dyDescent="0.25">
      <c r="A32" s="97" t="s">
        <v>424</v>
      </c>
      <c r="B32" s="86" t="s">
        <v>423</v>
      </c>
      <c r="C32" s="67">
        <v>3424000</v>
      </c>
      <c r="D32" s="67"/>
      <c r="E32" s="71">
        <f t="shared" si="2"/>
        <v>3424000</v>
      </c>
      <c r="F32" s="67"/>
      <c r="G32" s="71">
        <f t="shared" si="2"/>
        <v>3424000</v>
      </c>
      <c r="H32" s="71">
        <v>3663000</v>
      </c>
      <c r="I32" s="64"/>
      <c r="J32" s="64"/>
      <c r="K32" s="71">
        <v>3663000</v>
      </c>
      <c r="L32" s="79">
        <v>3920000</v>
      </c>
      <c r="M32" s="64"/>
      <c r="N32" s="64"/>
      <c r="O32" s="79">
        <v>3920000</v>
      </c>
    </row>
    <row r="33" spans="1:15" s="66" customFormat="1" ht="80.25" hidden="1" customHeight="1" x14ac:dyDescent="0.25">
      <c r="A33" s="97" t="s">
        <v>425</v>
      </c>
      <c r="B33" s="86" t="s">
        <v>426</v>
      </c>
      <c r="C33" s="67"/>
      <c r="D33" s="67"/>
      <c r="E33" s="71">
        <f t="shared" si="2"/>
        <v>0</v>
      </c>
      <c r="F33" s="67"/>
      <c r="G33" s="71">
        <f t="shared" si="2"/>
        <v>0</v>
      </c>
      <c r="H33" s="71"/>
      <c r="I33" s="64"/>
      <c r="J33" s="64"/>
      <c r="K33" s="71"/>
      <c r="L33" s="79"/>
      <c r="M33" s="64"/>
      <c r="N33" s="64"/>
      <c r="O33" s="79"/>
    </row>
    <row r="34" spans="1:15" s="66" customFormat="1" ht="27" customHeight="1" x14ac:dyDescent="0.25">
      <c r="A34" s="97" t="s">
        <v>427</v>
      </c>
      <c r="B34" s="86" t="s">
        <v>428</v>
      </c>
      <c r="C34" s="67">
        <f>SUM(C35)</f>
        <v>5189000</v>
      </c>
      <c r="D34" s="67">
        <f>SUM(D35)</f>
        <v>0</v>
      </c>
      <c r="E34" s="71">
        <f t="shared" si="2"/>
        <v>5189000</v>
      </c>
      <c r="F34" s="67">
        <f>SUM(F35)</f>
        <v>0</v>
      </c>
      <c r="G34" s="71">
        <f t="shared" si="2"/>
        <v>5189000</v>
      </c>
      <c r="H34" s="67">
        <f>SUM(H35)</f>
        <v>5381000</v>
      </c>
      <c r="I34" s="64"/>
      <c r="J34" s="116"/>
      <c r="K34" s="67">
        <f>SUM(K35)</f>
        <v>5381000</v>
      </c>
      <c r="L34" s="67">
        <f>SUM(L35)</f>
        <v>5556000</v>
      </c>
      <c r="M34" s="64"/>
      <c r="N34" s="116"/>
      <c r="O34" s="67">
        <f>SUM(O35)</f>
        <v>5556000</v>
      </c>
    </row>
    <row r="35" spans="1:15" s="66" customFormat="1" ht="36" customHeight="1" x14ac:dyDescent="0.25">
      <c r="A35" s="97" t="s">
        <v>429</v>
      </c>
      <c r="B35" s="86" t="s">
        <v>572</v>
      </c>
      <c r="C35" s="67">
        <v>5189000</v>
      </c>
      <c r="D35" s="67"/>
      <c r="E35" s="71">
        <f t="shared" si="2"/>
        <v>5189000</v>
      </c>
      <c r="F35" s="67"/>
      <c r="G35" s="71">
        <f t="shared" si="2"/>
        <v>5189000</v>
      </c>
      <c r="H35" s="71">
        <v>5381000</v>
      </c>
      <c r="I35" s="64"/>
      <c r="J35" s="64"/>
      <c r="K35" s="71">
        <v>5381000</v>
      </c>
      <c r="L35" s="79">
        <v>5556000</v>
      </c>
      <c r="M35" s="64"/>
      <c r="N35" s="64"/>
      <c r="O35" s="79">
        <v>5556000</v>
      </c>
    </row>
    <row r="36" spans="1:15" s="66" customFormat="1" ht="19.5" customHeight="1" x14ac:dyDescent="0.25">
      <c r="A36" s="97" t="s">
        <v>430</v>
      </c>
      <c r="B36" s="86" t="s">
        <v>431</v>
      </c>
      <c r="C36" s="67">
        <f>SUM(C37+C39)</f>
        <v>3894000</v>
      </c>
      <c r="D36" s="67">
        <f>SUM(D37+D39)</f>
        <v>0</v>
      </c>
      <c r="E36" s="71">
        <f t="shared" si="2"/>
        <v>3894000</v>
      </c>
      <c r="F36" s="67">
        <f>SUM(F37+F39)</f>
        <v>0</v>
      </c>
      <c r="G36" s="71">
        <f t="shared" si="2"/>
        <v>3894000</v>
      </c>
      <c r="H36" s="67">
        <f>SUM(H37+H39)</f>
        <v>4007000</v>
      </c>
      <c r="I36" s="64"/>
      <c r="J36" s="116"/>
      <c r="K36" s="67">
        <f>SUM(K37+K39)</f>
        <v>4007000</v>
      </c>
      <c r="L36" s="67">
        <f>SUM(L37+L39)</f>
        <v>4123000</v>
      </c>
      <c r="M36" s="64"/>
      <c r="N36" s="116"/>
      <c r="O36" s="67">
        <f>SUM(O37+O39)</f>
        <v>4123000</v>
      </c>
    </row>
    <row r="37" spans="1:15" s="66" customFormat="1" ht="16.5" customHeight="1" x14ac:dyDescent="0.25">
      <c r="A37" s="97" t="s">
        <v>432</v>
      </c>
      <c r="B37" s="86" t="s">
        <v>573</v>
      </c>
      <c r="C37" s="67">
        <f>SUM(C38)</f>
        <v>3894000</v>
      </c>
      <c r="D37" s="67">
        <f>SUM(D38)</f>
        <v>0</v>
      </c>
      <c r="E37" s="71">
        <f t="shared" si="2"/>
        <v>3894000</v>
      </c>
      <c r="F37" s="67">
        <f>SUM(F38)</f>
        <v>0</v>
      </c>
      <c r="G37" s="71">
        <f t="shared" si="2"/>
        <v>3894000</v>
      </c>
      <c r="H37" s="67">
        <f>SUM(H38)</f>
        <v>4007000</v>
      </c>
      <c r="I37" s="64"/>
      <c r="J37" s="116"/>
      <c r="K37" s="67">
        <f>SUM(K38)</f>
        <v>4007000</v>
      </c>
      <c r="L37" s="67">
        <f>SUM(L38)</f>
        <v>4123000</v>
      </c>
      <c r="M37" s="64"/>
      <c r="N37" s="116"/>
      <c r="O37" s="67">
        <f>SUM(O38)</f>
        <v>4123000</v>
      </c>
    </row>
    <row r="38" spans="1:15" s="66" customFormat="1" ht="38.25" customHeight="1" x14ac:dyDescent="0.25">
      <c r="A38" s="97" t="s">
        <v>433</v>
      </c>
      <c r="B38" s="86" t="s">
        <v>574</v>
      </c>
      <c r="C38" s="67">
        <v>3894000</v>
      </c>
      <c r="D38" s="67"/>
      <c r="E38" s="71">
        <f t="shared" si="2"/>
        <v>3894000</v>
      </c>
      <c r="F38" s="67"/>
      <c r="G38" s="71">
        <f t="shared" si="2"/>
        <v>3894000</v>
      </c>
      <c r="H38" s="71">
        <v>4007000</v>
      </c>
      <c r="I38" s="64"/>
      <c r="J38" s="64"/>
      <c r="K38" s="71">
        <v>4007000</v>
      </c>
      <c r="L38" s="79">
        <v>4123000</v>
      </c>
      <c r="M38" s="64"/>
      <c r="N38" s="64"/>
      <c r="O38" s="79">
        <v>4123000</v>
      </c>
    </row>
    <row r="39" spans="1:15" s="66" customFormat="1" ht="39" hidden="1" customHeight="1" x14ac:dyDescent="0.25">
      <c r="A39" s="100" t="s">
        <v>434</v>
      </c>
      <c r="B39" s="89" t="s">
        <v>435</v>
      </c>
      <c r="C39" s="67">
        <f>C40</f>
        <v>0</v>
      </c>
      <c r="D39" s="67">
        <f>D40</f>
        <v>0</v>
      </c>
      <c r="E39" s="71">
        <f t="shared" si="2"/>
        <v>0</v>
      </c>
      <c r="F39" s="67">
        <f>F40</f>
        <v>0</v>
      </c>
      <c r="G39" s="71">
        <f t="shared" si="2"/>
        <v>0</v>
      </c>
      <c r="H39" s="67">
        <f>SUM(H40)</f>
        <v>0</v>
      </c>
      <c r="I39" s="64"/>
      <c r="J39" s="116"/>
      <c r="K39" s="67">
        <f>SUM(K40)</f>
        <v>0</v>
      </c>
      <c r="L39" s="67">
        <f>SUM(L40)</f>
        <v>0</v>
      </c>
      <c r="M39" s="64"/>
      <c r="N39" s="116"/>
      <c r="O39" s="67">
        <f>SUM(O40)</f>
        <v>0</v>
      </c>
    </row>
    <row r="40" spans="1:15" s="66" customFormat="1" ht="19.5" hidden="1" customHeight="1" x14ac:dyDescent="0.25">
      <c r="A40" s="100" t="s">
        <v>436</v>
      </c>
      <c r="B40" s="89" t="s">
        <v>437</v>
      </c>
      <c r="C40" s="67"/>
      <c r="D40" s="67"/>
      <c r="E40" s="71">
        <f t="shared" si="2"/>
        <v>0</v>
      </c>
      <c r="F40" s="67"/>
      <c r="G40" s="71">
        <f t="shared" si="2"/>
        <v>0</v>
      </c>
      <c r="H40" s="67"/>
      <c r="I40" s="64"/>
      <c r="J40" s="116"/>
      <c r="K40" s="67"/>
      <c r="L40" s="79"/>
      <c r="M40" s="64"/>
      <c r="N40" s="64"/>
      <c r="O40" s="79"/>
    </row>
    <row r="41" spans="1:15" s="66" customFormat="1" ht="37.5" hidden="1" customHeight="1" x14ac:dyDescent="0.25">
      <c r="A41" s="97" t="s">
        <v>575</v>
      </c>
      <c r="B41" s="86" t="s">
        <v>576</v>
      </c>
      <c r="C41" s="67">
        <f>SUM(C42+C44)</f>
        <v>0</v>
      </c>
      <c r="D41" s="67">
        <f>SUM(D42+D44)</f>
        <v>0</v>
      </c>
      <c r="E41" s="71">
        <f t="shared" si="2"/>
        <v>0</v>
      </c>
      <c r="F41" s="67">
        <f>SUM(F42+F44)</f>
        <v>0</v>
      </c>
      <c r="G41" s="71">
        <f t="shared" si="2"/>
        <v>0</v>
      </c>
      <c r="H41" s="67">
        <f>SUM(H42+H44)</f>
        <v>0</v>
      </c>
      <c r="I41" s="64"/>
      <c r="J41" s="116"/>
      <c r="K41" s="67">
        <f>SUM(K42+K44)</f>
        <v>0</v>
      </c>
      <c r="L41" s="79"/>
      <c r="M41" s="64"/>
      <c r="N41" s="64"/>
      <c r="O41" s="79"/>
    </row>
    <row r="42" spans="1:15" s="66" customFormat="1" ht="66" hidden="1" customHeight="1" x14ac:dyDescent="0.25">
      <c r="A42" s="97" t="s">
        <v>577</v>
      </c>
      <c r="B42" s="86" t="s">
        <v>578</v>
      </c>
      <c r="C42" s="67">
        <f>SUM(C43)</f>
        <v>0</v>
      </c>
      <c r="D42" s="67">
        <f>SUM(D43)</f>
        <v>0</v>
      </c>
      <c r="E42" s="71">
        <f t="shared" si="2"/>
        <v>0</v>
      </c>
      <c r="F42" s="67">
        <f>SUM(F43)</f>
        <v>0</v>
      </c>
      <c r="G42" s="71">
        <f t="shared" si="2"/>
        <v>0</v>
      </c>
      <c r="H42" s="67">
        <f>SUM(H43)</f>
        <v>0</v>
      </c>
      <c r="I42" s="64"/>
      <c r="J42" s="116"/>
      <c r="K42" s="67">
        <f>SUM(K43)</f>
        <v>0</v>
      </c>
      <c r="L42" s="79"/>
      <c r="M42" s="64"/>
      <c r="N42" s="64"/>
      <c r="O42" s="79"/>
    </row>
    <row r="43" spans="1:15" s="66" customFormat="1" ht="51" hidden="1" customHeight="1" x14ac:dyDescent="0.25">
      <c r="A43" s="97" t="s">
        <v>579</v>
      </c>
      <c r="B43" s="86" t="s">
        <v>580</v>
      </c>
      <c r="C43" s="67"/>
      <c r="D43" s="67"/>
      <c r="E43" s="71">
        <f t="shared" si="2"/>
        <v>0</v>
      </c>
      <c r="F43" s="67"/>
      <c r="G43" s="71">
        <f t="shared" si="2"/>
        <v>0</v>
      </c>
      <c r="H43" s="71"/>
      <c r="I43" s="64"/>
      <c r="J43" s="64"/>
      <c r="K43" s="71"/>
      <c r="L43" s="79"/>
      <c r="M43" s="64"/>
      <c r="N43" s="64"/>
      <c r="O43" s="79"/>
    </row>
    <row r="44" spans="1:15" s="66" customFormat="1" ht="84.75" hidden="1" customHeight="1" x14ac:dyDescent="0.25">
      <c r="A44" s="101" t="s">
        <v>581</v>
      </c>
      <c r="B44" s="87" t="s">
        <v>582</v>
      </c>
      <c r="C44" s="67">
        <f>SUM(C45+C47)</f>
        <v>0</v>
      </c>
      <c r="D44" s="67">
        <f>SUM(D45+D47)</f>
        <v>0</v>
      </c>
      <c r="E44" s="71">
        <f t="shared" si="2"/>
        <v>0</v>
      </c>
      <c r="F44" s="67">
        <f>SUM(F45+F47)</f>
        <v>0</v>
      </c>
      <c r="G44" s="71">
        <f t="shared" si="2"/>
        <v>0</v>
      </c>
      <c r="H44" s="67">
        <f>SUM(H45+H47)</f>
        <v>0</v>
      </c>
      <c r="I44" s="64"/>
      <c r="J44" s="116"/>
      <c r="K44" s="67">
        <f>SUM(K45+K47)</f>
        <v>0</v>
      </c>
      <c r="L44" s="79"/>
      <c r="M44" s="64"/>
      <c r="N44" s="64"/>
      <c r="O44" s="79"/>
    </row>
    <row r="45" spans="1:15" s="66" customFormat="1" ht="74.25" hidden="1" customHeight="1" x14ac:dyDescent="0.25">
      <c r="A45" s="101" t="s">
        <v>583</v>
      </c>
      <c r="B45" s="87" t="s">
        <v>584</v>
      </c>
      <c r="C45" s="67">
        <f>SUM(C46)</f>
        <v>0</v>
      </c>
      <c r="D45" s="67">
        <f>SUM(D46)</f>
        <v>0</v>
      </c>
      <c r="E45" s="71">
        <f t="shared" si="2"/>
        <v>0</v>
      </c>
      <c r="F45" s="67">
        <f>SUM(F46)</f>
        <v>0</v>
      </c>
      <c r="G45" s="71">
        <f t="shared" si="2"/>
        <v>0</v>
      </c>
      <c r="H45" s="67">
        <f>SUM(H46)</f>
        <v>0</v>
      </c>
      <c r="I45" s="64"/>
      <c r="J45" s="116"/>
      <c r="K45" s="67">
        <f>SUM(K46)</f>
        <v>0</v>
      </c>
      <c r="L45" s="79"/>
      <c r="M45" s="64"/>
      <c r="N45" s="64"/>
      <c r="O45" s="79"/>
    </row>
    <row r="46" spans="1:15" s="66" customFormat="1" ht="32.25" hidden="1" customHeight="1" x14ac:dyDescent="0.25">
      <c r="A46" s="101" t="s">
        <v>585</v>
      </c>
      <c r="B46" s="90" t="s">
        <v>586</v>
      </c>
      <c r="C46" s="67"/>
      <c r="D46" s="67"/>
      <c r="E46" s="71">
        <f t="shared" si="2"/>
        <v>0</v>
      </c>
      <c r="F46" s="67"/>
      <c r="G46" s="71">
        <f t="shared" si="2"/>
        <v>0</v>
      </c>
      <c r="H46" s="67"/>
      <c r="I46" s="64"/>
      <c r="J46" s="116"/>
      <c r="K46" s="67"/>
      <c r="L46" s="79"/>
      <c r="M46" s="64"/>
      <c r="N46" s="64"/>
      <c r="O46" s="79"/>
    </row>
    <row r="47" spans="1:15" s="66" customFormat="1" ht="39" hidden="1" customHeight="1" x14ac:dyDescent="0.25">
      <c r="A47" s="101" t="s">
        <v>587</v>
      </c>
      <c r="B47" s="90" t="s">
        <v>588</v>
      </c>
      <c r="C47" s="67">
        <f>SUM(C48)</f>
        <v>0</v>
      </c>
      <c r="D47" s="67">
        <f>SUM(D48)</f>
        <v>0</v>
      </c>
      <c r="E47" s="71">
        <f t="shared" si="2"/>
        <v>0</v>
      </c>
      <c r="F47" s="67">
        <f>SUM(F48)</f>
        <v>0</v>
      </c>
      <c r="G47" s="71">
        <f t="shared" si="2"/>
        <v>0</v>
      </c>
      <c r="H47" s="67">
        <f>SUM(H48)</f>
        <v>0</v>
      </c>
      <c r="I47" s="64"/>
      <c r="J47" s="116"/>
      <c r="K47" s="67">
        <f>SUM(K48)</f>
        <v>0</v>
      </c>
      <c r="L47" s="79"/>
      <c r="M47" s="64"/>
      <c r="N47" s="64"/>
      <c r="O47" s="79"/>
    </row>
    <row r="48" spans="1:15" s="66" customFormat="1" ht="3" hidden="1" customHeight="1" x14ac:dyDescent="0.25">
      <c r="A48" s="102" t="s">
        <v>589</v>
      </c>
      <c r="B48" s="91" t="s">
        <v>590</v>
      </c>
      <c r="C48" s="67"/>
      <c r="D48" s="67"/>
      <c r="E48" s="71">
        <f t="shared" si="2"/>
        <v>0</v>
      </c>
      <c r="F48" s="67"/>
      <c r="G48" s="71">
        <f t="shared" si="2"/>
        <v>0</v>
      </c>
      <c r="H48" s="67"/>
      <c r="I48" s="64"/>
      <c r="J48" s="116"/>
      <c r="K48" s="67"/>
      <c r="L48" s="79"/>
      <c r="M48" s="64"/>
      <c r="N48" s="64"/>
      <c r="O48" s="79"/>
    </row>
    <row r="49" spans="1:15" s="66" customFormat="1" ht="33" customHeight="1" x14ac:dyDescent="0.25">
      <c r="A49" s="97" t="s">
        <v>438</v>
      </c>
      <c r="B49" s="86" t="s">
        <v>439</v>
      </c>
      <c r="C49" s="67">
        <f>C50+C58</f>
        <v>9505000</v>
      </c>
      <c r="D49" s="67">
        <f>D50+D58</f>
        <v>0</v>
      </c>
      <c r="E49" s="71">
        <f t="shared" si="2"/>
        <v>9505000</v>
      </c>
      <c r="F49" s="67">
        <f>F50+F58</f>
        <v>0</v>
      </c>
      <c r="G49" s="71">
        <f t="shared" si="2"/>
        <v>9505000</v>
      </c>
      <c r="H49" s="67">
        <f>H50+H58</f>
        <v>8658000</v>
      </c>
      <c r="I49" s="64"/>
      <c r="J49" s="116"/>
      <c r="K49" s="67">
        <f>K50+K58</f>
        <v>8658000</v>
      </c>
      <c r="L49" s="67">
        <f>L50+L58</f>
        <v>8359000</v>
      </c>
      <c r="M49" s="64"/>
      <c r="N49" s="116"/>
      <c r="O49" s="67">
        <f>O50+O58</f>
        <v>8359000</v>
      </c>
    </row>
    <row r="50" spans="1:15" s="66" customFormat="1" ht="70.5" customHeight="1" x14ac:dyDescent="0.25">
      <c r="A50" s="97" t="s">
        <v>440</v>
      </c>
      <c r="B50" s="86" t="s">
        <v>591</v>
      </c>
      <c r="C50" s="67">
        <f>C51+C54</f>
        <v>8937000</v>
      </c>
      <c r="D50" s="67">
        <f>D51+D54</f>
        <v>0</v>
      </c>
      <c r="E50" s="71">
        <f t="shared" si="2"/>
        <v>8937000</v>
      </c>
      <c r="F50" s="67">
        <f>F51+F54</f>
        <v>0</v>
      </c>
      <c r="G50" s="71">
        <f t="shared" si="2"/>
        <v>8937000</v>
      </c>
      <c r="H50" s="67">
        <f t="shared" ref="H50:K50" si="13">H51+H54</f>
        <v>8080000</v>
      </c>
      <c r="I50" s="64"/>
      <c r="J50" s="116"/>
      <c r="K50" s="67">
        <f t="shared" si="13"/>
        <v>8080000</v>
      </c>
      <c r="L50" s="67">
        <f t="shared" ref="L50:O50" si="14">L51+L54</f>
        <v>7771000</v>
      </c>
      <c r="M50" s="64"/>
      <c r="N50" s="116"/>
      <c r="O50" s="67">
        <f t="shared" si="14"/>
        <v>7771000</v>
      </c>
    </row>
    <row r="51" spans="1:15" s="66" customFormat="1" ht="61.5" customHeight="1" x14ac:dyDescent="0.25">
      <c r="A51" s="97" t="s">
        <v>441</v>
      </c>
      <c r="B51" s="86" t="s">
        <v>592</v>
      </c>
      <c r="C51" s="67">
        <f>C52+C53</f>
        <v>8936000</v>
      </c>
      <c r="D51" s="67">
        <f>D52+D53</f>
        <v>0</v>
      </c>
      <c r="E51" s="71">
        <f t="shared" si="2"/>
        <v>8936000</v>
      </c>
      <c r="F51" s="67">
        <f>F52+F53</f>
        <v>0</v>
      </c>
      <c r="G51" s="71">
        <f t="shared" si="2"/>
        <v>8936000</v>
      </c>
      <c r="H51" s="67">
        <f t="shared" ref="H51:K51" si="15">H52+H53</f>
        <v>8079000</v>
      </c>
      <c r="I51" s="64"/>
      <c r="J51" s="116"/>
      <c r="K51" s="67">
        <f t="shared" si="15"/>
        <v>8079000</v>
      </c>
      <c r="L51" s="67">
        <f t="shared" ref="L51:O51" si="16">L52+L53</f>
        <v>7770000</v>
      </c>
      <c r="M51" s="64"/>
      <c r="N51" s="116"/>
      <c r="O51" s="67">
        <f t="shared" si="16"/>
        <v>7770000</v>
      </c>
    </row>
    <row r="52" spans="1:15" s="66" customFormat="1" ht="87" customHeight="1" x14ac:dyDescent="0.25">
      <c r="A52" s="97" t="s">
        <v>442</v>
      </c>
      <c r="B52" s="86" t="s">
        <v>443</v>
      </c>
      <c r="C52" s="67">
        <v>5631000</v>
      </c>
      <c r="D52" s="67"/>
      <c r="E52" s="71">
        <f t="shared" si="2"/>
        <v>5631000</v>
      </c>
      <c r="F52" s="67"/>
      <c r="G52" s="71">
        <f t="shared" si="2"/>
        <v>5631000</v>
      </c>
      <c r="H52" s="67">
        <v>4996000</v>
      </c>
      <c r="I52" s="64"/>
      <c r="J52" s="116"/>
      <c r="K52" s="67">
        <v>4996000</v>
      </c>
      <c r="L52" s="67">
        <v>4900000</v>
      </c>
      <c r="M52" s="64"/>
      <c r="N52" s="116"/>
      <c r="O52" s="67">
        <v>4900000</v>
      </c>
    </row>
    <row r="53" spans="1:15" s="66" customFormat="1" ht="63.75" customHeight="1" x14ac:dyDescent="0.25">
      <c r="A53" s="97" t="s">
        <v>444</v>
      </c>
      <c r="B53" s="86" t="s">
        <v>445</v>
      </c>
      <c r="C53" s="67">
        <v>3305000</v>
      </c>
      <c r="D53" s="67"/>
      <c r="E53" s="71">
        <f t="shared" si="2"/>
        <v>3305000</v>
      </c>
      <c r="F53" s="67"/>
      <c r="G53" s="71">
        <f t="shared" si="2"/>
        <v>3305000</v>
      </c>
      <c r="H53" s="67">
        <v>3083000</v>
      </c>
      <c r="I53" s="64"/>
      <c r="J53" s="116"/>
      <c r="K53" s="67">
        <v>3083000</v>
      </c>
      <c r="L53" s="79">
        <v>2870000</v>
      </c>
      <c r="M53" s="64"/>
      <c r="N53" s="64"/>
      <c r="O53" s="79">
        <v>2870000</v>
      </c>
    </row>
    <row r="54" spans="1:15" s="66" customFormat="1" ht="42" customHeight="1" x14ac:dyDescent="0.25">
      <c r="A54" s="100" t="s">
        <v>446</v>
      </c>
      <c r="B54" s="92" t="s">
        <v>447</v>
      </c>
      <c r="C54" s="67">
        <f>C55</f>
        <v>1000</v>
      </c>
      <c r="D54" s="67">
        <f>D55</f>
        <v>0</v>
      </c>
      <c r="E54" s="71">
        <f t="shared" si="2"/>
        <v>1000</v>
      </c>
      <c r="F54" s="67">
        <f>F55</f>
        <v>0</v>
      </c>
      <c r="G54" s="71">
        <f t="shared" si="2"/>
        <v>1000</v>
      </c>
      <c r="H54" s="67">
        <f>H55</f>
        <v>1000</v>
      </c>
      <c r="I54" s="64"/>
      <c r="J54" s="116"/>
      <c r="K54" s="67">
        <f>K55</f>
        <v>1000</v>
      </c>
      <c r="L54" s="67">
        <f>L55</f>
        <v>1000</v>
      </c>
      <c r="M54" s="64"/>
      <c r="N54" s="116"/>
      <c r="O54" s="67">
        <f>O55</f>
        <v>1000</v>
      </c>
    </row>
    <row r="55" spans="1:15" s="66" customFormat="1" ht="39.75" customHeight="1" x14ac:dyDescent="0.25">
      <c r="A55" s="100" t="s">
        <v>448</v>
      </c>
      <c r="B55" s="92" t="s">
        <v>449</v>
      </c>
      <c r="C55" s="67">
        <f>C57+C56</f>
        <v>1000</v>
      </c>
      <c r="D55" s="67">
        <f>D57+D56</f>
        <v>0</v>
      </c>
      <c r="E55" s="71">
        <f t="shared" si="2"/>
        <v>1000</v>
      </c>
      <c r="F55" s="67">
        <f>F57+F56</f>
        <v>0</v>
      </c>
      <c r="G55" s="71">
        <f t="shared" si="2"/>
        <v>1000</v>
      </c>
      <c r="H55" s="67">
        <f>H56+H57</f>
        <v>1000</v>
      </c>
      <c r="I55" s="64"/>
      <c r="J55" s="116"/>
      <c r="K55" s="67">
        <f>K56+K57</f>
        <v>1000</v>
      </c>
      <c r="L55" s="67">
        <f>L56+L57</f>
        <v>1000</v>
      </c>
      <c r="M55" s="64"/>
      <c r="N55" s="116"/>
      <c r="O55" s="67">
        <f>O56+O57</f>
        <v>1000</v>
      </c>
    </row>
    <row r="56" spans="1:15" s="66" customFormat="1" ht="90.75" customHeight="1" x14ac:dyDescent="0.25">
      <c r="A56" s="100" t="s">
        <v>450</v>
      </c>
      <c r="B56" s="92" t="s">
        <v>451</v>
      </c>
      <c r="C56" s="67">
        <v>800</v>
      </c>
      <c r="D56" s="67"/>
      <c r="E56" s="71">
        <f t="shared" si="2"/>
        <v>800</v>
      </c>
      <c r="F56" s="67"/>
      <c r="G56" s="71">
        <f t="shared" si="2"/>
        <v>800</v>
      </c>
      <c r="H56" s="67">
        <v>800</v>
      </c>
      <c r="I56" s="64"/>
      <c r="J56" s="116"/>
      <c r="K56" s="67">
        <v>800</v>
      </c>
      <c r="L56" s="79">
        <v>800</v>
      </c>
      <c r="M56" s="64"/>
      <c r="N56" s="64"/>
      <c r="O56" s="79">
        <v>800</v>
      </c>
    </row>
    <row r="57" spans="1:15" s="66" customFormat="1" ht="88.5" customHeight="1" x14ac:dyDescent="0.25">
      <c r="A57" s="100" t="s">
        <v>452</v>
      </c>
      <c r="B57" s="92" t="s">
        <v>453</v>
      </c>
      <c r="C57" s="67">
        <v>200</v>
      </c>
      <c r="D57" s="67"/>
      <c r="E57" s="71">
        <f t="shared" si="2"/>
        <v>200</v>
      </c>
      <c r="F57" s="67"/>
      <c r="G57" s="71">
        <f t="shared" si="2"/>
        <v>200</v>
      </c>
      <c r="H57" s="67">
        <v>200</v>
      </c>
      <c r="I57" s="64"/>
      <c r="J57" s="116"/>
      <c r="K57" s="67">
        <v>200</v>
      </c>
      <c r="L57" s="79">
        <v>200</v>
      </c>
      <c r="M57" s="64"/>
      <c r="N57" s="64"/>
      <c r="O57" s="79">
        <v>200</v>
      </c>
    </row>
    <row r="58" spans="1:15" s="66" customFormat="1" ht="63.75" customHeight="1" x14ac:dyDescent="0.25">
      <c r="A58" s="100" t="s">
        <v>454</v>
      </c>
      <c r="B58" s="92" t="s">
        <v>455</v>
      </c>
      <c r="C58" s="67">
        <f>C59+C61</f>
        <v>568000</v>
      </c>
      <c r="D58" s="67">
        <f>D59+D61</f>
        <v>0</v>
      </c>
      <c r="E58" s="71">
        <f t="shared" si="2"/>
        <v>568000</v>
      </c>
      <c r="F58" s="67">
        <f>F59+F61</f>
        <v>0</v>
      </c>
      <c r="G58" s="71">
        <f t="shared" si="2"/>
        <v>568000</v>
      </c>
      <c r="H58" s="67">
        <f t="shared" ref="H58:K58" si="17">H59+H61</f>
        <v>578000</v>
      </c>
      <c r="I58" s="64"/>
      <c r="J58" s="116"/>
      <c r="K58" s="67">
        <f t="shared" si="17"/>
        <v>578000</v>
      </c>
      <c r="L58" s="67">
        <f t="shared" ref="L58:O58" si="18">L59+L61</f>
        <v>588000</v>
      </c>
      <c r="M58" s="64"/>
      <c r="N58" s="116"/>
      <c r="O58" s="67">
        <f t="shared" si="18"/>
        <v>588000</v>
      </c>
    </row>
    <row r="59" spans="1:15" s="66" customFormat="1" ht="63" customHeight="1" x14ac:dyDescent="0.25">
      <c r="A59" s="100" t="s">
        <v>456</v>
      </c>
      <c r="B59" s="92" t="s">
        <v>457</v>
      </c>
      <c r="C59" s="67">
        <f t="shared" ref="C59" si="19">C60</f>
        <v>250000</v>
      </c>
      <c r="D59" s="67">
        <f t="shared" ref="D59:F59" si="20">D60</f>
        <v>0</v>
      </c>
      <c r="E59" s="71">
        <f t="shared" si="2"/>
        <v>250000</v>
      </c>
      <c r="F59" s="67">
        <f t="shared" si="20"/>
        <v>0</v>
      </c>
      <c r="G59" s="71">
        <f t="shared" si="2"/>
        <v>250000</v>
      </c>
      <c r="H59" s="67">
        <f t="shared" ref="H59:K59" si="21">H60</f>
        <v>260000</v>
      </c>
      <c r="I59" s="64"/>
      <c r="J59" s="116"/>
      <c r="K59" s="67">
        <f t="shared" si="21"/>
        <v>260000</v>
      </c>
      <c r="L59" s="67">
        <f t="shared" ref="L59:O59" si="22">L60</f>
        <v>270000</v>
      </c>
      <c r="M59" s="64"/>
      <c r="N59" s="116"/>
      <c r="O59" s="67">
        <f t="shared" si="22"/>
        <v>270000</v>
      </c>
    </row>
    <row r="60" spans="1:15" s="66" customFormat="1" ht="69.75" customHeight="1" x14ac:dyDescent="0.25">
      <c r="A60" s="100" t="s">
        <v>458</v>
      </c>
      <c r="B60" s="92" t="s">
        <v>459</v>
      </c>
      <c r="C60" s="67">
        <v>250000</v>
      </c>
      <c r="D60" s="67"/>
      <c r="E60" s="71">
        <f t="shared" si="2"/>
        <v>250000</v>
      </c>
      <c r="F60" s="67"/>
      <c r="G60" s="71">
        <f t="shared" si="2"/>
        <v>250000</v>
      </c>
      <c r="H60" s="67">
        <v>260000</v>
      </c>
      <c r="I60" s="64"/>
      <c r="J60" s="116"/>
      <c r="K60" s="67">
        <v>260000</v>
      </c>
      <c r="L60" s="79">
        <v>270000</v>
      </c>
      <c r="M60" s="64"/>
      <c r="N60" s="64"/>
      <c r="O60" s="79">
        <v>270000</v>
      </c>
    </row>
    <row r="61" spans="1:15" s="66" customFormat="1" ht="85.5" customHeight="1" x14ac:dyDescent="0.25">
      <c r="A61" s="100" t="s">
        <v>593</v>
      </c>
      <c r="B61" s="92" t="s">
        <v>564</v>
      </c>
      <c r="C61" s="76">
        <f>C62</f>
        <v>318000</v>
      </c>
      <c r="D61" s="76">
        <f>D62</f>
        <v>0</v>
      </c>
      <c r="E61" s="71">
        <f t="shared" si="2"/>
        <v>318000</v>
      </c>
      <c r="F61" s="76">
        <f>F62</f>
        <v>0</v>
      </c>
      <c r="G61" s="71">
        <f t="shared" si="2"/>
        <v>318000</v>
      </c>
      <c r="H61" s="76">
        <f t="shared" ref="H61:K61" si="23">H62</f>
        <v>318000</v>
      </c>
      <c r="I61" s="64"/>
      <c r="J61" s="117"/>
      <c r="K61" s="76">
        <f t="shared" si="23"/>
        <v>318000</v>
      </c>
      <c r="L61" s="76">
        <f t="shared" ref="L61:O61" si="24">L62</f>
        <v>318000</v>
      </c>
      <c r="M61" s="64"/>
      <c r="N61" s="117"/>
      <c r="O61" s="76">
        <f t="shared" si="24"/>
        <v>318000</v>
      </c>
    </row>
    <row r="62" spans="1:15" s="66" customFormat="1" ht="84" customHeight="1" x14ac:dyDescent="0.25">
      <c r="A62" s="100" t="s">
        <v>594</v>
      </c>
      <c r="B62" s="92" t="s">
        <v>563</v>
      </c>
      <c r="C62" s="67">
        <v>318000</v>
      </c>
      <c r="D62" s="67"/>
      <c r="E62" s="71">
        <f t="shared" si="2"/>
        <v>318000</v>
      </c>
      <c r="F62" s="67"/>
      <c r="G62" s="71">
        <f t="shared" si="2"/>
        <v>318000</v>
      </c>
      <c r="H62" s="71">
        <v>318000</v>
      </c>
      <c r="I62" s="64"/>
      <c r="J62" s="64"/>
      <c r="K62" s="71">
        <v>318000</v>
      </c>
      <c r="L62" s="79">
        <v>318000</v>
      </c>
      <c r="M62" s="64"/>
      <c r="N62" s="64"/>
      <c r="O62" s="79">
        <v>318000</v>
      </c>
    </row>
    <row r="63" spans="1:15" s="66" customFormat="1" ht="15" customHeight="1" x14ac:dyDescent="0.25">
      <c r="A63" s="97" t="s">
        <v>460</v>
      </c>
      <c r="B63" s="86" t="s">
        <v>461</v>
      </c>
      <c r="C63" s="67">
        <f>SUM(C64)</f>
        <v>2126300</v>
      </c>
      <c r="D63" s="67">
        <f>SUM(D64)</f>
        <v>0</v>
      </c>
      <c r="E63" s="71">
        <f t="shared" si="2"/>
        <v>2126300</v>
      </c>
      <c r="F63" s="67">
        <f>SUM(F64)</f>
        <v>0</v>
      </c>
      <c r="G63" s="71">
        <f t="shared" si="2"/>
        <v>2126300</v>
      </c>
      <c r="H63" s="67">
        <f>SUM(H64)</f>
        <v>2126300</v>
      </c>
      <c r="I63" s="64"/>
      <c r="J63" s="116"/>
      <c r="K63" s="67">
        <f>SUM(K64)</f>
        <v>2126300</v>
      </c>
      <c r="L63" s="67">
        <f>SUM(L64)</f>
        <v>2126300</v>
      </c>
      <c r="M63" s="64"/>
      <c r="N63" s="116"/>
      <c r="O63" s="67">
        <f>SUM(O64)</f>
        <v>2126300</v>
      </c>
    </row>
    <row r="64" spans="1:15" s="66" customFormat="1" ht="23.25" customHeight="1" x14ac:dyDescent="0.25">
      <c r="A64" s="97" t="s">
        <v>462</v>
      </c>
      <c r="B64" s="86" t="s">
        <v>463</v>
      </c>
      <c r="C64" s="67">
        <f>C65+C67+C68+C71</f>
        <v>2126300</v>
      </c>
      <c r="D64" s="67">
        <f t="shared" ref="D64:F64" si="25">D65+D66+D67+D70</f>
        <v>0</v>
      </c>
      <c r="E64" s="71">
        <f t="shared" si="2"/>
        <v>2126300</v>
      </c>
      <c r="F64" s="67">
        <f t="shared" si="25"/>
        <v>0</v>
      </c>
      <c r="G64" s="71">
        <f t="shared" si="2"/>
        <v>2126300</v>
      </c>
      <c r="H64" s="67">
        <f>H65+H67+H68+H71</f>
        <v>2126300</v>
      </c>
      <c r="I64" s="64"/>
      <c r="J64" s="116"/>
      <c r="K64" s="67">
        <f>K65+K67+K68+K71</f>
        <v>2126300</v>
      </c>
      <c r="L64" s="67">
        <f>L65+L67+L68+L71</f>
        <v>2126300</v>
      </c>
      <c r="M64" s="64"/>
      <c r="N64" s="116"/>
      <c r="O64" s="67">
        <f>O65+O67+O68+O71</f>
        <v>2126300</v>
      </c>
    </row>
    <row r="65" spans="1:15" s="66" customFormat="1" ht="39.75" customHeight="1" x14ac:dyDescent="0.25">
      <c r="A65" s="97" t="s">
        <v>464</v>
      </c>
      <c r="B65" s="86" t="s">
        <v>465</v>
      </c>
      <c r="C65" s="67">
        <v>296700</v>
      </c>
      <c r="D65" s="67"/>
      <c r="E65" s="71">
        <f t="shared" si="2"/>
        <v>296700</v>
      </c>
      <c r="F65" s="67"/>
      <c r="G65" s="71">
        <f t="shared" si="2"/>
        <v>296700</v>
      </c>
      <c r="H65" s="67">
        <v>296700</v>
      </c>
      <c r="I65" s="64"/>
      <c r="J65" s="116"/>
      <c r="K65" s="67">
        <v>296700</v>
      </c>
      <c r="L65" s="67">
        <v>296700</v>
      </c>
      <c r="M65" s="64"/>
      <c r="N65" s="116"/>
      <c r="O65" s="67">
        <v>296700</v>
      </c>
    </row>
    <row r="66" spans="1:15" s="66" customFormat="1" ht="36" customHeight="1" x14ac:dyDescent="0.25">
      <c r="A66" s="97" t="s">
        <v>627</v>
      </c>
      <c r="B66" s="86" t="s">
        <v>628</v>
      </c>
      <c r="C66" s="67"/>
      <c r="D66" s="67"/>
      <c r="E66" s="71">
        <f t="shared" si="2"/>
        <v>0</v>
      </c>
      <c r="F66" s="67"/>
      <c r="G66" s="71">
        <f t="shared" si="2"/>
        <v>0</v>
      </c>
      <c r="H66" s="67"/>
      <c r="I66" s="64"/>
      <c r="J66" s="116"/>
      <c r="K66" s="67"/>
      <c r="L66" s="67"/>
      <c r="M66" s="64"/>
      <c r="N66" s="116"/>
      <c r="O66" s="67"/>
    </row>
    <row r="67" spans="1:15" s="66" customFormat="1" ht="15" customHeight="1" x14ac:dyDescent="0.25">
      <c r="A67" s="97" t="s">
        <v>466</v>
      </c>
      <c r="B67" s="86" t="s">
        <v>467</v>
      </c>
      <c r="C67" s="67">
        <v>0</v>
      </c>
      <c r="D67" s="67">
        <f>D68</f>
        <v>0</v>
      </c>
      <c r="E67" s="71">
        <f t="shared" si="2"/>
        <v>0</v>
      </c>
      <c r="F67" s="67">
        <f>F68</f>
        <v>0</v>
      </c>
      <c r="G67" s="71">
        <f t="shared" si="2"/>
        <v>0</v>
      </c>
      <c r="H67" s="67">
        <v>0</v>
      </c>
      <c r="I67" s="64"/>
      <c r="J67" s="116"/>
      <c r="K67" s="67">
        <v>0</v>
      </c>
      <c r="L67" s="67">
        <v>0</v>
      </c>
      <c r="M67" s="64"/>
      <c r="N67" s="116"/>
      <c r="O67" s="67">
        <v>0</v>
      </c>
    </row>
    <row r="68" spans="1:15" s="66" customFormat="1" ht="20.25" customHeight="1" x14ac:dyDescent="0.25">
      <c r="A68" s="97" t="s">
        <v>468</v>
      </c>
      <c r="B68" s="86" t="s">
        <v>469</v>
      </c>
      <c r="C68" s="67">
        <f>C69+C70</f>
        <v>1829600</v>
      </c>
      <c r="D68" s="67"/>
      <c r="E68" s="71">
        <f t="shared" si="2"/>
        <v>1829600</v>
      </c>
      <c r="F68" s="67"/>
      <c r="G68" s="71">
        <f t="shared" si="2"/>
        <v>1829600</v>
      </c>
      <c r="H68" s="67">
        <f>H69+H70</f>
        <v>1829600</v>
      </c>
      <c r="I68" s="64"/>
      <c r="J68" s="116"/>
      <c r="K68" s="67">
        <f>K69+K70</f>
        <v>1829600</v>
      </c>
      <c r="L68" s="67">
        <f>L69+L70</f>
        <v>1829600</v>
      </c>
      <c r="M68" s="64"/>
      <c r="N68" s="116"/>
      <c r="O68" s="67">
        <f>O69+O70</f>
        <v>1829600</v>
      </c>
    </row>
    <row r="69" spans="1:15" s="66" customFormat="1" ht="21.75" customHeight="1" x14ac:dyDescent="0.25">
      <c r="A69" s="97" t="s">
        <v>470</v>
      </c>
      <c r="B69" s="86" t="s">
        <v>471</v>
      </c>
      <c r="C69" s="67">
        <v>180400</v>
      </c>
      <c r="D69" s="67"/>
      <c r="E69" s="71">
        <f t="shared" si="2"/>
        <v>180400</v>
      </c>
      <c r="F69" s="67"/>
      <c r="G69" s="71">
        <f t="shared" si="2"/>
        <v>180400</v>
      </c>
      <c r="H69" s="67">
        <v>180400</v>
      </c>
      <c r="I69" s="64"/>
      <c r="J69" s="116"/>
      <c r="K69" s="67">
        <v>180400</v>
      </c>
      <c r="L69" s="67">
        <v>180400</v>
      </c>
      <c r="M69" s="64"/>
      <c r="N69" s="116"/>
      <c r="O69" s="67">
        <v>180400</v>
      </c>
    </row>
    <row r="70" spans="1:15" s="66" customFormat="1" ht="26.25" customHeight="1" x14ac:dyDescent="0.25">
      <c r="A70" s="97" t="s">
        <v>472</v>
      </c>
      <c r="B70" s="86" t="s">
        <v>473</v>
      </c>
      <c r="C70" s="67">
        <v>1649200</v>
      </c>
      <c r="D70" s="67"/>
      <c r="E70" s="71">
        <f t="shared" si="2"/>
        <v>1649200</v>
      </c>
      <c r="F70" s="67"/>
      <c r="G70" s="71">
        <f t="shared" si="2"/>
        <v>1649200</v>
      </c>
      <c r="H70" s="67">
        <v>1649200</v>
      </c>
      <c r="I70" s="64"/>
      <c r="J70" s="116"/>
      <c r="K70" s="67">
        <v>1649200</v>
      </c>
      <c r="L70" s="67">
        <v>1649200</v>
      </c>
      <c r="M70" s="64"/>
      <c r="N70" s="116"/>
      <c r="O70" s="67">
        <v>1649200</v>
      </c>
    </row>
    <row r="71" spans="1:15" s="66" customFormat="1" ht="21" customHeight="1" x14ac:dyDescent="0.25">
      <c r="A71" s="97" t="s">
        <v>474</v>
      </c>
      <c r="B71" s="86" t="s">
        <v>475</v>
      </c>
      <c r="C71" s="67"/>
      <c r="D71" s="67">
        <f>D72</f>
        <v>0</v>
      </c>
      <c r="E71" s="71">
        <f t="shared" si="2"/>
        <v>0</v>
      </c>
      <c r="F71" s="67">
        <f>F72</f>
        <v>0</v>
      </c>
      <c r="G71" s="71">
        <f t="shared" si="2"/>
        <v>0</v>
      </c>
      <c r="H71" s="67"/>
      <c r="I71" s="64"/>
      <c r="J71" s="116"/>
      <c r="K71" s="67"/>
      <c r="L71" s="67"/>
      <c r="M71" s="64"/>
      <c r="N71" s="116"/>
      <c r="O71" s="67"/>
    </row>
    <row r="72" spans="1:15" s="66" customFormat="1" ht="31.5" customHeight="1" x14ac:dyDescent="0.25">
      <c r="A72" s="97" t="s">
        <v>476</v>
      </c>
      <c r="B72" s="86" t="s">
        <v>477</v>
      </c>
      <c r="C72" s="67">
        <f>SUM(C73)</f>
        <v>275000</v>
      </c>
      <c r="D72" s="67">
        <f>SUM(D73)</f>
        <v>0</v>
      </c>
      <c r="E72" s="71">
        <f t="shared" si="2"/>
        <v>275000</v>
      </c>
      <c r="F72" s="67">
        <f>SUM(F73)</f>
        <v>0</v>
      </c>
      <c r="G72" s="71">
        <f t="shared" si="2"/>
        <v>275000</v>
      </c>
      <c r="H72" s="67">
        <f t="shared" ref="H72:K72" si="26">SUM(H73)</f>
        <v>287000</v>
      </c>
      <c r="I72" s="83"/>
      <c r="J72" s="118"/>
      <c r="K72" s="67">
        <f t="shared" si="26"/>
        <v>287000</v>
      </c>
      <c r="L72" s="67">
        <f t="shared" ref="L72:O72" si="27">SUM(L73)</f>
        <v>298000</v>
      </c>
      <c r="M72" s="64"/>
      <c r="N72" s="116"/>
      <c r="O72" s="67">
        <f t="shared" si="27"/>
        <v>298000</v>
      </c>
    </row>
    <row r="73" spans="1:15" s="66" customFormat="1" ht="21" customHeight="1" x14ac:dyDescent="0.25">
      <c r="A73" s="97" t="s">
        <v>478</v>
      </c>
      <c r="B73" s="86" t="s">
        <v>479</v>
      </c>
      <c r="C73" s="67">
        <f>C74+C76</f>
        <v>275000</v>
      </c>
      <c r="D73" s="67"/>
      <c r="E73" s="71">
        <f t="shared" ref="E73:G120" si="28">C73+D73</f>
        <v>275000</v>
      </c>
      <c r="F73" s="67"/>
      <c r="G73" s="71">
        <f t="shared" si="28"/>
        <v>275000</v>
      </c>
      <c r="H73" s="67">
        <f t="shared" ref="H73:K74" si="29">SUM(H74)</f>
        <v>287000</v>
      </c>
      <c r="I73" s="64"/>
      <c r="J73" s="116"/>
      <c r="K73" s="67">
        <f t="shared" si="29"/>
        <v>287000</v>
      </c>
      <c r="L73" s="67">
        <f t="shared" ref="L73:O74" si="30">SUM(L74)</f>
        <v>298000</v>
      </c>
      <c r="M73" s="64"/>
      <c r="N73" s="116"/>
      <c r="O73" s="67">
        <f t="shared" si="30"/>
        <v>298000</v>
      </c>
    </row>
    <row r="74" spans="1:15" s="66" customFormat="1" ht="33" customHeight="1" x14ac:dyDescent="0.25">
      <c r="A74" s="97" t="s">
        <v>480</v>
      </c>
      <c r="B74" s="86" t="s">
        <v>481</v>
      </c>
      <c r="C74" s="67">
        <f t="shared" ref="C74" si="31">SUM(C75)</f>
        <v>275000</v>
      </c>
      <c r="D74" s="67">
        <f>SUM(D75+D78)</f>
        <v>0</v>
      </c>
      <c r="E74" s="71">
        <f t="shared" si="28"/>
        <v>275000</v>
      </c>
      <c r="F74" s="67">
        <f>SUM(F75+F78)</f>
        <v>0</v>
      </c>
      <c r="G74" s="71">
        <f t="shared" si="28"/>
        <v>275000</v>
      </c>
      <c r="H74" s="67">
        <f t="shared" si="29"/>
        <v>287000</v>
      </c>
      <c r="I74" s="71"/>
      <c r="J74" s="67"/>
      <c r="K74" s="67">
        <f t="shared" si="29"/>
        <v>287000</v>
      </c>
      <c r="L74" s="67">
        <f t="shared" si="30"/>
        <v>298000</v>
      </c>
      <c r="M74" s="64"/>
      <c r="N74" s="116"/>
      <c r="O74" s="67">
        <f t="shared" si="30"/>
        <v>298000</v>
      </c>
    </row>
    <row r="75" spans="1:15" s="66" customFormat="1" ht="36" customHeight="1" x14ac:dyDescent="0.25">
      <c r="A75" s="97" t="s">
        <v>482</v>
      </c>
      <c r="B75" s="86" t="s">
        <v>483</v>
      </c>
      <c r="C75" s="67">
        <v>275000</v>
      </c>
      <c r="D75" s="67">
        <f t="shared" ref="D75:F76" si="32">D76</f>
        <v>0</v>
      </c>
      <c r="E75" s="71">
        <f t="shared" si="28"/>
        <v>275000</v>
      </c>
      <c r="F75" s="67">
        <f t="shared" si="32"/>
        <v>0</v>
      </c>
      <c r="G75" s="71">
        <f t="shared" si="28"/>
        <v>275000</v>
      </c>
      <c r="H75" s="71">
        <v>287000</v>
      </c>
      <c r="I75" s="64"/>
      <c r="J75" s="64"/>
      <c r="K75" s="71">
        <v>287000</v>
      </c>
      <c r="L75" s="79">
        <v>298000</v>
      </c>
      <c r="M75" s="64"/>
      <c r="N75" s="64"/>
      <c r="O75" s="79">
        <v>298000</v>
      </c>
    </row>
    <row r="76" spans="1:15" s="66" customFormat="1" ht="24" customHeight="1" x14ac:dyDescent="0.25">
      <c r="A76" s="97" t="s">
        <v>484</v>
      </c>
      <c r="B76" s="86" t="s">
        <v>485</v>
      </c>
      <c r="C76" s="67">
        <f>C77</f>
        <v>0</v>
      </c>
      <c r="D76" s="67">
        <f t="shared" si="32"/>
        <v>0</v>
      </c>
      <c r="E76" s="71">
        <f t="shared" si="28"/>
        <v>0</v>
      </c>
      <c r="F76" s="67">
        <f t="shared" si="32"/>
        <v>0</v>
      </c>
      <c r="G76" s="71">
        <f t="shared" si="28"/>
        <v>0</v>
      </c>
      <c r="H76" s="67"/>
      <c r="I76" s="64"/>
      <c r="J76" s="116"/>
      <c r="K76" s="67"/>
      <c r="L76" s="80"/>
      <c r="M76" s="64"/>
      <c r="N76" s="116"/>
      <c r="O76" s="80"/>
    </row>
    <row r="77" spans="1:15" s="66" customFormat="1" ht="24" customHeight="1" x14ac:dyDescent="0.25">
      <c r="A77" s="97" t="s">
        <v>486</v>
      </c>
      <c r="B77" s="86" t="s">
        <v>487</v>
      </c>
      <c r="C77" s="67"/>
      <c r="D77" s="67"/>
      <c r="E77" s="71">
        <f t="shared" si="28"/>
        <v>0</v>
      </c>
      <c r="F77" s="67"/>
      <c r="G77" s="71">
        <f t="shared" si="28"/>
        <v>0</v>
      </c>
      <c r="H77" s="67"/>
      <c r="I77" s="64"/>
      <c r="J77" s="116"/>
      <c r="K77" s="67"/>
      <c r="L77" s="80"/>
      <c r="M77" s="64"/>
      <c r="N77" s="116"/>
      <c r="O77" s="80"/>
    </row>
    <row r="78" spans="1:15" s="66" customFormat="1" ht="21" customHeight="1" x14ac:dyDescent="0.25">
      <c r="A78" s="97" t="s">
        <v>488</v>
      </c>
      <c r="B78" s="86" t="s">
        <v>489</v>
      </c>
      <c r="C78" s="67">
        <f>SUM(C79+C82)</f>
        <v>17100000</v>
      </c>
      <c r="D78" s="67">
        <f>D79</f>
        <v>0</v>
      </c>
      <c r="E78" s="71">
        <f t="shared" si="28"/>
        <v>17100000</v>
      </c>
      <c r="F78" s="67">
        <f>F79</f>
        <v>0</v>
      </c>
      <c r="G78" s="71">
        <f t="shared" si="28"/>
        <v>17100000</v>
      </c>
      <c r="H78" s="67">
        <f>SUM(H79+H82)</f>
        <v>12000000</v>
      </c>
      <c r="I78" s="64"/>
      <c r="J78" s="116"/>
      <c r="K78" s="67">
        <f>SUM(K79+K82)</f>
        <v>12000000</v>
      </c>
      <c r="L78" s="67">
        <f>SUM(L79+L82)</f>
        <v>12000000</v>
      </c>
      <c r="M78" s="64"/>
      <c r="N78" s="116"/>
      <c r="O78" s="67">
        <f>SUM(O79+O82)</f>
        <v>12000000</v>
      </c>
    </row>
    <row r="79" spans="1:15" s="66" customFormat="1" ht="18" customHeight="1" x14ac:dyDescent="0.25">
      <c r="A79" s="97" t="s">
        <v>490</v>
      </c>
      <c r="B79" s="86" t="s">
        <v>491</v>
      </c>
      <c r="C79" s="67">
        <f t="shared" ref="C79:C80" si="33">C80</f>
        <v>100000</v>
      </c>
      <c r="D79" s="67">
        <f>SUM(D80:D81)</f>
        <v>0</v>
      </c>
      <c r="E79" s="71">
        <f t="shared" si="28"/>
        <v>100000</v>
      </c>
      <c r="F79" s="67">
        <f>SUM(F80:F81)</f>
        <v>0</v>
      </c>
      <c r="G79" s="71">
        <f t="shared" si="28"/>
        <v>100000</v>
      </c>
      <c r="H79" s="67">
        <f t="shared" ref="H79:K80" si="34">H80</f>
        <v>0</v>
      </c>
      <c r="I79" s="64"/>
      <c r="J79" s="116"/>
      <c r="K79" s="67">
        <f t="shared" si="34"/>
        <v>0</v>
      </c>
      <c r="L79" s="67">
        <f t="shared" ref="L79:O80" si="35">L80</f>
        <v>0</v>
      </c>
      <c r="M79" s="64"/>
      <c r="N79" s="116"/>
      <c r="O79" s="67">
        <f t="shared" si="35"/>
        <v>0</v>
      </c>
    </row>
    <row r="80" spans="1:15" s="66" customFormat="1" ht="36" customHeight="1" x14ac:dyDescent="0.25">
      <c r="A80" s="97" t="s">
        <v>492</v>
      </c>
      <c r="B80" s="86" t="s">
        <v>493</v>
      </c>
      <c r="C80" s="67">
        <f t="shared" si="33"/>
        <v>100000</v>
      </c>
      <c r="D80" s="67"/>
      <c r="E80" s="71">
        <f t="shared" si="28"/>
        <v>100000</v>
      </c>
      <c r="F80" s="67"/>
      <c r="G80" s="71">
        <f t="shared" si="28"/>
        <v>100000</v>
      </c>
      <c r="H80" s="67">
        <f t="shared" si="34"/>
        <v>0</v>
      </c>
      <c r="I80" s="64"/>
      <c r="J80" s="116"/>
      <c r="K80" s="67">
        <f t="shared" si="34"/>
        <v>0</v>
      </c>
      <c r="L80" s="67">
        <f t="shared" si="35"/>
        <v>0</v>
      </c>
      <c r="M80" s="64"/>
      <c r="N80" s="116"/>
      <c r="O80" s="67">
        <f t="shared" si="35"/>
        <v>0</v>
      </c>
    </row>
    <row r="81" spans="1:15" s="66" customFormat="1" ht="36" customHeight="1" x14ac:dyDescent="0.25">
      <c r="A81" s="97" t="s">
        <v>494</v>
      </c>
      <c r="B81" s="86" t="s">
        <v>495</v>
      </c>
      <c r="C81" s="67">
        <v>100000</v>
      </c>
      <c r="D81" s="67"/>
      <c r="E81" s="71">
        <f t="shared" si="28"/>
        <v>100000</v>
      </c>
      <c r="F81" s="67"/>
      <c r="G81" s="71">
        <f t="shared" si="28"/>
        <v>100000</v>
      </c>
      <c r="H81" s="67">
        <v>0</v>
      </c>
      <c r="I81" s="64"/>
      <c r="J81" s="116"/>
      <c r="K81" s="67">
        <v>0</v>
      </c>
      <c r="L81" s="79">
        <v>0</v>
      </c>
      <c r="M81" s="64"/>
      <c r="N81" s="64"/>
      <c r="O81" s="79">
        <v>0</v>
      </c>
    </row>
    <row r="82" spans="1:15" s="66" customFormat="1" ht="20.25" customHeight="1" x14ac:dyDescent="0.25">
      <c r="A82" s="97" t="s">
        <v>496</v>
      </c>
      <c r="B82" s="86" t="s">
        <v>497</v>
      </c>
      <c r="C82" s="67">
        <f>C83</f>
        <v>17000000</v>
      </c>
      <c r="D82" s="67">
        <f>D83</f>
        <v>0</v>
      </c>
      <c r="E82" s="71">
        <f t="shared" si="28"/>
        <v>17000000</v>
      </c>
      <c r="F82" s="67">
        <f>F83</f>
        <v>0</v>
      </c>
      <c r="G82" s="71">
        <f t="shared" si="28"/>
        <v>17000000</v>
      </c>
      <c r="H82" s="67">
        <f t="shared" ref="H82:K82" si="36">SUM(H83)</f>
        <v>12000000</v>
      </c>
      <c r="I82" s="64"/>
      <c r="J82" s="116"/>
      <c r="K82" s="67">
        <f t="shared" si="36"/>
        <v>12000000</v>
      </c>
      <c r="L82" s="67">
        <f t="shared" ref="L82:O82" si="37">SUM(L83)</f>
        <v>12000000</v>
      </c>
      <c r="M82" s="64"/>
      <c r="N82" s="116"/>
      <c r="O82" s="67">
        <f t="shared" si="37"/>
        <v>12000000</v>
      </c>
    </row>
    <row r="83" spans="1:15" s="66" customFormat="1" ht="36" customHeight="1" x14ac:dyDescent="0.25">
      <c r="A83" s="97" t="s">
        <v>498</v>
      </c>
      <c r="B83" s="86" t="s">
        <v>499</v>
      </c>
      <c r="C83" s="67">
        <f>SUM(C84:C85)</f>
        <v>17000000</v>
      </c>
      <c r="D83" s="67">
        <f>SUM(D84:D85)</f>
        <v>0</v>
      </c>
      <c r="E83" s="71">
        <f t="shared" si="28"/>
        <v>17000000</v>
      </c>
      <c r="F83" s="67">
        <f>SUM(F84:F85)</f>
        <v>0</v>
      </c>
      <c r="G83" s="71">
        <f t="shared" si="28"/>
        <v>17000000</v>
      </c>
      <c r="H83" s="67">
        <f>SUM(H84:H85)</f>
        <v>12000000</v>
      </c>
      <c r="I83" s="64"/>
      <c r="J83" s="116"/>
      <c r="K83" s="67">
        <f>SUM(K84:K85)</f>
        <v>12000000</v>
      </c>
      <c r="L83" s="67">
        <f>SUM(L84:L85)</f>
        <v>12000000</v>
      </c>
      <c r="M83" s="64"/>
      <c r="N83" s="116"/>
      <c r="O83" s="67">
        <f>SUM(O84:O85)</f>
        <v>12000000</v>
      </c>
    </row>
    <row r="84" spans="1:15" s="66" customFormat="1" ht="36" customHeight="1" x14ac:dyDescent="0.25">
      <c r="A84" s="97" t="s">
        <v>500</v>
      </c>
      <c r="B84" s="86" t="s">
        <v>501</v>
      </c>
      <c r="C84" s="67">
        <v>14000000</v>
      </c>
      <c r="D84" s="67">
        <f>D85</f>
        <v>0</v>
      </c>
      <c r="E84" s="71">
        <f t="shared" si="28"/>
        <v>14000000</v>
      </c>
      <c r="F84" s="67">
        <f>F85</f>
        <v>0</v>
      </c>
      <c r="G84" s="71">
        <f t="shared" si="28"/>
        <v>14000000</v>
      </c>
      <c r="H84" s="71">
        <v>10000000</v>
      </c>
      <c r="I84" s="64"/>
      <c r="J84" s="64"/>
      <c r="K84" s="71">
        <v>10000000</v>
      </c>
      <c r="L84" s="79">
        <v>10000000</v>
      </c>
      <c r="M84" s="64"/>
      <c r="N84" s="64"/>
      <c r="O84" s="79">
        <v>10000000</v>
      </c>
    </row>
    <row r="85" spans="1:15" s="66" customFormat="1" ht="36" customHeight="1" x14ac:dyDescent="0.25">
      <c r="A85" s="97" t="s">
        <v>502</v>
      </c>
      <c r="B85" s="86" t="s">
        <v>503</v>
      </c>
      <c r="C85" s="67">
        <v>3000000</v>
      </c>
      <c r="D85" s="67"/>
      <c r="E85" s="71">
        <f t="shared" si="28"/>
        <v>3000000</v>
      </c>
      <c r="F85" s="67"/>
      <c r="G85" s="71">
        <f t="shared" si="28"/>
        <v>3000000</v>
      </c>
      <c r="H85" s="67">
        <v>2000000</v>
      </c>
      <c r="I85" s="64"/>
      <c r="J85" s="116"/>
      <c r="K85" s="67">
        <v>2000000</v>
      </c>
      <c r="L85" s="79">
        <v>2000000</v>
      </c>
      <c r="M85" s="64"/>
      <c r="N85" s="64"/>
      <c r="O85" s="79">
        <v>2000000</v>
      </c>
    </row>
    <row r="86" spans="1:15" s="66" customFormat="1" ht="24" customHeight="1" x14ac:dyDescent="0.25">
      <c r="A86" s="97" t="s">
        <v>504</v>
      </c>
      <c r="B86" s="86" t="s">
        <v>505</v>
      </c>
      <c r="C86" s="67">
        <f>C87+C117+C119+C121</f>
        <v>1350000</v>
      </c>
      <c r="D86" s="67"/>
      <c r="E86" s="71">
        <f t="shared" si="28"/>
        <v>1350000</v>
      </c>
      <c r="F86" s="67"/>
      <c r="G86" s="71">
        <f t="shared" si="28"/>
        <v>1350000</v>
      </c>
      <c r="H86" s="67">
        <f t="shared" ref="H86:K86" si="38">H87+H117+H119+H121</f>
        <v>1350000</v>
      </c>
      <c r="I86" s="64"/>
      <c r="J86" s="116"/>
      <c r="K86" s="67">
        <f t="shared" si="38"/>
        <v>1350000</v>
      </c>
      <c r="L86" s="67">
        <f t="shared" ref="L86:O86" si="39">L87+L117+L119+L121</f>
        <v>1350000</v>
      </c>
      <c r="M86" s="64"/>
      <c r="N86" s="116"/>
      <c r="O86" s="67">
        <f t="shared" si="39"/>
        <v>1350000</v>
      </c>
    </row>
    <row r="87" spans="1:15" s="66" customFormat="1" ht="36" customHeight="1" x14ac:dyDescent="0.25">
      <c r="A87" s="97" t="s">
        <v>506</v>
      </c>
      <c r="B87" s="86" t="s">
        <v>507</v>
      </c>
      <c r="C87" s="67">
        <f>C88+C90+C92+C94+C97+C99+C101+C103+C105+C107+C109+C111+C113+C115</f>
        <v>1177400</v>
      </c>
      <c r="D87" s="67"/>
      <c r="E87" s="71">
        <f t="shared" si="28"/>
        <v>1177400</v>
      </c>
      <c r="F87" s="67"/>
      <c r="G87" s="71">
        <f t="shared" si="28"/>
        <v>1177400</v>
      </c>
      <c r="H87" s="67">
        <f>H88+H90+H92+H94+H97+H99+H101+H103+H105+H107+H109+H111+H113+H115</f>
        <v>1177400</v>
      </c>
      <c r="I87" s="64"/>
      <c r="J87" s="116"/>
      <c r="K87" s="67">
        <f>K88+K90+K92+K94+K97+K99+K101+K103+K105+K107+K109+K111+K113+K115</f>
        <v>1177400</v>
      </c>
      <c r="L87" s="67">
        <f>L88+L90+L92+L94+L97+L99+L101+L103+L105+L107+L109+L111+L113+L115</f>
        <v>1177400</v>
      </c>
      <c r="M87" s="64"/>
      <c r="N87" s="116"/>
      <c r="O87" s="67">
        <f>O88+O90+O92+O94+O97+O99+O101+O103+O105+O107+O109+O111+O113+O115</f>
        <v>1177400</v>
      </c>
    </row>
    <row r="88" spans="1:15" s="66" customFormat="1" ht="36" customHeight="1" x14ac:dyDescent="0.25">
      <c r="A88" s="97" t="s">
        <v>508</v>
      </c>
      <c r="B88" s="86" t="s">
        <v>509</v>
      </c>
      <c r="C88" s="67">
        <f>C89</f>
        <v>16300</v>
      </c>
      <c r="D88" s="67">
        <f>D89</f>
        <v>0</v>
      </c>
      <c r="E88" s="71">
        <f t="shared" si="28"/>
        <v>16300</v>
      </c>
      <c r="F88" s="67">
        <f>F89</f>
        <v>0</v>
      </c>
      <c r="G88" s="71">
        <f t="shared" si="28"/>
        <v>16300</v>
      </c>
      <c r="H88" s="67">
        <f>H89</f>
        <v>16300</v>
      </c>
      <c r="I88" s="64"/>
      <c r="J88" s="116"/>
      <c r="K88" s="67">
        <f>K89</f>
        <v>16300</v>
      </c>
      <c r="L88" s="67">
        <f>L89</f>
        <v>16300</v>
      </c>
      <c r="M88" s="64"/>
      <c r="N88" s="116"/>
      <c r="O88" s="67">
        <f>O89</f>
        <v>16300</v>
      </c>
    </row>
    <row r="89" spans="1:15" s="66" customFormat="1" ht="36" customHeight="1" x14ac:dyDescent="0.25">
      <c r="A89" s="97" t="s">
        <v>510</v>
      </c>
      <c r="B89" s="86" t="s">
        <v>511</v>
      </c>
      <c r="C89" s="67">
        <v>16300</v>
      </c>
      <c r="D89" s="67"/>
      <c r="E89" s="71">
        <f t="shared" si="28"/>
        <v>16300</v>
      </c>
      <c r="F89" s="67"/>
      <c r="G89" s="71">
        <f t="shared" si="28"/>
        <v>16300</v>
      </c>
      <c r="H89" s="67">
        <v>16300</v>
      </c>
      <c r="I89" s="64"/>
      <c r="J89" s="116"/>
      <c r="K89" s="67">
        <v>16300</v>
      </c>
      <c r="L89" s="67">
        <v>16300</v>
      </c>
      <c r="M89" s="64"/>
      <c r="N89" s="116"/>
      <c r="O89" s="67">
        <v>16300</v>
      </c>
    </row>
    <row r="90" spans="1:15" s="66" customFormat="1" ht="36" customHeight="1" x14ac:dyDescent="0.25">
      <c r="A90" s="97" t="s">
        <v>512</v>
      </c>
      <c r="B90" s="86" t="s">
        <v>513</v>
      </c>
      <c r="C90" s="67">
        <f>C91</f>
        <v>118000</v>
      </c>
      <c r="D90" s="67">
        <f>D91</f>
        <v>0</v>
      </c>
      <c r="E90" s="71">
        <f t="shared" si="28"/>
        <v>118000</v>
      </c>
      <c r="F90" s="67">
        <f>F91</f>
        <v>0</v>
      </c>
      <c r="G90" s="71">
        <f t="shared" si="28"/>
        <v>118000</v>
      </c>
      <c r="H90" s="67">
        <f>H91</f>
        <v>118000</v>
      </c>
      <c r="I90" s="64"/>
      <c r="J90" s="116"/>
      <c r="K90" s="67">
        <f>K91</f>
        <v>118000</v>
      </c>
      <c r="L90" s="67">
        <f>L91</f>
        <v>118000</v>
      </c>
      <c r="M90" s="64"/>
      <c r="N90" s="116"/>
      <c r="O90" s="67">
        <f>O91</f>
        <v>118000</v>
      </c>
    </row>
    <row r="91" spans="1:15" s="66" customFormat="1" ht="36" customHeight="1" x14ac:dyDescent="0.25">
      <c r="A91" s="97" t="s">
        <v>514</v>
      </c>
      <c r="B91" s="86" t="s">
        <v>515</v>
      </c>
      <c r="C91" s="67">
        <v>118000</v>
      </c>
      <c r="D91" s="67"/>
      <c r="E91" s="71">
        <f t="shared" si="28"/>
        <v>118000</v>
      </c>
      <c r="F91" s="67"/>
      <c r="G91" s="71">
        <f t="shared" si="28"/>
        <v>118000</v>
      </c>
      <c r="H91" s="67">
        <v>118000</v>
      </c>
      <c r="I91" s="64"/>
      <c r="J91" s="116"/>
      <c r="K91" s="67">
        <v>118000</v>
      </c>
      <c r="L91" s="67">
        <v>118000</v>
      </c>
      <c r="M91" s="64"/>
      <c r="N91" s="116"/>
      <c r="O91" s="67">
        <v>118000</v>
      </c>
    </row>
    <row r="92" spans="1:15" s="66" customFormat="1" ht="36" customHeight="1" x14ac:dyDescent="0.25">
      <c r="A92" s="100" t="s">
        <v>516</v>
      </c>
      <c r="B92" s="93" t="s">
        <v>517</v>
      </c>
      <c r="C92" s="67">
        <f>C93</f>
        <v>223400</v>
      </c>
      <c r="D92" s="67">
        <f>D93</f>
        <v>53300</v>
      </c>
      <c r="E92" s="71">
        <f t="shared" si="28"/>
        <v>276700</v>
      </c>
      <c r="F92" s="67">
        <f>F93</f>
        <v>0</v>
      </c>
      <c r="G92" s="71">
        <f t="shared" si="28"/>
        <v>276700</v>
      </c>
      <c r="H92" s="67">
        <f>H93</f>
        <v>223400</v>
      </c>
      <c r="I92" s="67">
        <f>I93</f>
        <v>53300</v>
      </c>
      <c r="J92" s="67"/>
      <c r="K92" s="71">
        <f>H92+I92</f>
        <v>276700</v>
      </c>
      <c r="L92" s="67">
        <f>L93</f>
        <v>223400</v>
      </c>
      <c r="M92" s="67">
        <f>M93</f>
        <v>53300</v>
      </c>
      <c r="N92" s="67"/>
      <c r="O92" s="71">
        <f t="shared" ref="O92:O93" si="40">L92+M92</f>
        <v>276700</v>
      </c>
    </row>
    <row r="93" spans="1:15" s="66" customFormat="1" ht="36" customHeight="1" x14ac:dyDescent="0.25">
      <c r="A93" s="103" t="s">
        <v>518</v>
      </c>
      <c r="B93" s="93" t="s">
        <v>519</v>
      </c>
      <c r="C93" s="67">
        <v>223400</v>
      </c>
      <c r="D93" s="67">
        <v>53300</v>
      </c>
      <c r="E93" s="71">
        <f t="shared" si="28"/>
        <v>276700</v>
      </c>
      <c r="F93" s="67">
        <v>0</v>
      </c>
      <c r="G93" s="71">
        <f t="shared" si="28"/>
        <v>276700</v>
      </c>
      <c r="H93" s="67">
        <v>223400</v>
      </c>
      <c r="I93" s="67">
        <v>53300</v>
      </c>
      <c r="J93" s="67"/>
      <c r="K93" s="71">
        <f>H93+I93</f>
        <v>276700</v>
      </c>
      <c r="L93" s="67">
        <v>223400</v>
      </c>
      <c r="M93" s="67">
        <v>53300</v>
      </c>
      <c r="N93" s="67"/>
      <c r="O93" s="71">
        <f t="shared" si="40"/>
        <v>276700</v>
      </c>
    </row>
    <row r="94" spans="1:15" s="66" customFormat="1" ht="36" customHeight="1" x14ac:dyDescent="0.25">
      <c r="A94" s="103" t="s">
        <v>520</v>
      </c>
      <c r="B94" s="93" t="s">
        <v>629</v>
      </c>
      <c r="C94" s="67">
        <f>C95+C96</f>
        <v>155000</v>
      </c>
      <c r="D94" s="67">
        <f>D95</f>
        <v>0</v>
      </c>
      <c r="E94" s="71">
        <f t="shared" si="28"/>
        <v>155000</v>
      </c>
      <c r="F94" s="67">
        <f>F95</f>
        <v>0</v>
      </c>
      <c r="G94" s="71">
        <f t="shared" si="28"/>
        <v>155000</v>
      </c>
      <c r="H94" s="67">
        <f>H95+H96</f>
        <v>155000</v>
      </c>
      <c r="I94" s="64"/>
      <c r="J94" s="116"/>
      <c r="K94" s="67">
        <f>K95+K96</f>
        <v>155000</v>
      </c>
      <c r="L94" s="67">
        <f>L95+L96</f>
        <v>155000</v>
      </c>
      <c r="M94" s="64"/>
      <c r="N94" s="116"/>
      <c r="O94" s="67">
        <f>O95+O96</f>
        <v>155000</v>
      </c>
    </row>
    <row r="95" spans="1:15" s="66" customFormat="1" ht="36" customHeight="1" x14ac:dyDescent="0.25">
      <c r="A95" s="103" t="s">
        <v>521</v>
      </c>
      <c r="B95" s="93" t="s">
        <v>629</v>
      </c>
      <c r="C95" s="67">
        <v>150000</v>
      </c>
      <c r="D95" s="67"/>
      <c r="E95" s="71">
        <f t="shared" si="28"/>
        <v>150000</v>
      </c>
      <c r="F95" s="67"/>
      <c r="G95" s="71">
        <f t="shared" si="28"/>
        <v>150000</v>
      </c>
      <c r="H95" s="67">
        <v>150000</v>
      </c>
      <c r="I95" s="64"/>
      <c r="J95" s="116"/>
      <c r="K95" s="67">
        <v>150000</v>
      </c>
      <c r="L95" s="67">
        <v>150000</v>
      </c>
      <c r="M95" s="64"/>
      <c r="N95" s="116"/>
      <c r="O95" s="67">
        <v>150000</v>
      </c>
    </row>
    <row r="96" spans="1:15" s="66" customFormat="1" ht="44.25" customHeight="1" x14ac:dyDescent="0.25">
      <c r="A96" s="103" t="s">
        <v>522</v>
      </c>
      <c r="B96" s="93" t="s">
        <v>630</v>
      </c>
      <c r="C96" s="67">
        <v>5000</v>
      </c>
      <c r="D96" s="67">
        <f>D97</f>
        <v>0</v>
      </c>
      <c r="E96" s="71">
        <f t="shared" si="28"/>
        <v>5000</v>
      </c>
      <c r="F96" s="67">
        <f>F97</f>
        <v>0</v>
      </c>
      <c r="G96" s="71">
        <f t="shared" si="28"/>
        <v>5000</v>
      </c>
      <c r="H96" s="67">
        <v>5000</v>
      </c>
      <c r="I96" s="64"/>
      <c r="J96" s="116"/>
      <c r="K96" s="67">
        <v>5000</v>
      </c>
      <c r="L96" s="67">
        <v>5000</v>
      </c>
      <c r="M96" s="64"/>
      <c r="N96" s="116"/>
      <c r="O96" s="67">
        <v>5000</v>
      </c>
    </row>
    <row r="97" spans="1:15" s="66" customFormat="1" ht="52.5" customHeight="1" x14ac:dyDescent="0.25">
      <c r="A97" s="103" t="s">
        <v>631</v>
      </c>
      <c r="B97" s="93" t="s">
        <v>632</v>
      </c>
      <c r="C97" s="67">
        <f>C98</f>
        <v>4000</v>
      </c>
      <c r="D97" s="67"/>
      <c r="E97" s="71">
        <f t="shared" si="28"/>
        <v>4000</v>
      </c>
      <c r="F97" s="67"/>
      <c r="G97" s="71">
        <f t="shared" si="28"/>
        <v>4000</v>
      </c>
      <c r="H97" s="67">
        <f>H98</f>
        <v>4000</v>
      </c>
      <c r="I97" s="64"/>
      <c r="J97" s="116"/>
      <c r="K97" s="67">
        <f>K98</f>
        <v>4000</v>
      </c>
      <c r="L97" s="67">
        <f>L98</f>
        <v>4000</v>
      </c>
      <c r="M97" s="64"/>
      <c r="N97" s="116"/>
      <c r="O97" s="67">
        <f>O98</f>
        <v>4000</v>
      </c>
    </row>
    <row r="98" spans="1:15" s="66" customFormat="1" ht="63" x14ac:dyDescent="0.25">
      <c r="A98" s="103" t="s">
        <v>633</v>
      </c>
      <c r="B98" s="93" t="s">
        <v>634</v>
      </c>
      <c r="C98" s="67">
        <v>4000</v>
      </c>
      <c r="D98" s="67">
        <f>D99</f>
        <v>-53300</v>
      </c>
      <c r="E98" s="71">
        <f t="shared" si="28"/>
        <v>-49300</v>
      </c>
      <c r="F98" s="67">
        <f>F99</f>
        <v>0</v>
      </c>
      <c r="G98" s="71">
        <f t="shared" si="28"/>
        <v>-49300</v>
      </c>
      <c r="H98" s="67">
        <v>4000</v>
      </c>
      <c r="I98" s="64"/>
      <c r="J98" s="116"/>
      <c r="K98" s="67">
        <v>4000</v>
      </c>
      <c r="L98" s="67">
        <v>4000</v>
      </c>
      <c r="M98" s="64"/>
      <c r="N98" s="116"/>
      <c r="O98" s="67">
        <v>4000</v>
      </c>
    </row>
    <row r="99" spans="1:15" s="66" customFormat="1" ht="48" customHeight="1" x14ac:dyDescent="0.25">
      <c r="A99" s="103" t="s">
        <v>635</v>
      </c>
      <c r="B99" s="93" t="s">
        <v>636</v>
      </c>
      <c r="C99" s="67">
        <f>C100</f>
        <v>53300</v>
      </c>
      <c r="D99" s="67">
        <f>D100</f>
        <v>-53300</v>
      </c>
      <c r="E99" s="71">
        <f t="shared" si="28"/>
        <v>0</v>
      </c>
      <c r="F99" s="67">
        <f>F100</f>
        <v>0</v>
      </c>
      <c r="G99" s="71">
        <f t="shared" si="28"/>
        <v>0</v>
      </c>
      <c r="H99" s="67">
        <f>H100</f>
        <v>53300</v>
      </c>
      <c r="I99" s="67">
        <f>I100</f>
        <v>-53300</v>
      </c>
      <c r="J99" s="67"/>
      <c r="K99" s="71">
        <f>H99+I99</f>
        <v>0</v>
      </c>
      <c r="L99" s="67">
        <f>L100</f>
        <v>53300</v>
      </c>
      <c r="M99" s="67">
        <f>M100</f>
        <v>-53300</v>
      </c>
      <c r="N99" s="67"/>
      <c r="O99" s="71">
        <f t="shared" ref="O99:O100" si="41">L99+M99</f>
        <v>0</v>
      </c>
    </row>
    <row r="100" spans="1:15" s="66" customFormat="1" ht="72" customHeight="1" x14ac:dyDescent="0.25">
      <c r="A100" s="103" t="s">
        <v>637</v>
      </c>
      <c r="B100" s="93" t="s">
        <v>638</v>
      </c>
      <c r="C100" s="67">
        <v>53300</v>
      </c>
      <c r="D100" s="67">
        <v>-53300</v>
      </c>
      <c r="E100" s="71">
        <f t="shared" si="28"/>
        <v>0</v>
      </c>
      <c r="F100" s="67">
        <v>0</v>
      </c>
      <c r="G100" s="71">
        <f t="shared" si="28"/>
        <v>0</v>
      </c>
      <c r="H100" s="67">
        <v>53300</v>
      </c>
      <c r="I100" s="67">
        <v>-53300</v>
      </c>
      <c r="J100" s="67"/>
      <c r="K100" s="71">
        <f>H100+I100</f>
        <v>0</v>
      </c>
      <c r="L100" s="67">
        <v>53300</v>
      </c>
      <c r="M100" s="67">
        <v>-53300</v>
      </c>
      <c r="N100" s="67"/>
      <c r="O100" s="71">
        <f t="shared" si="41"/>
        <v>0</v>
      </c>
    </row>
    <row r="101" spans="1:15" s="66" customFormat="1" ht="54" customHeight="1" x14ac:dyDescent="0.25">
      <c r="A101" s="103" t="s">
        <v>523</v>
      </c>
      <c r="B101" s="93" t="s">
        <v>524</v>
      </c>
      <c r="C101" s="67">
        <f>C102</f>
        <v>3000</v>
      </c>
      <c r="D101" s="67"/>
      <c r="E101" s="71">
        <f t="shared" si="28"/>
        <v>3000</v>
      </c>
      <c r="F101" s="67"/>
      <c r="G101" s="71">
        <f t="shared" si="28"/>
        <v>3000</v>
      </c>
      <c r="H101" s="67">
        <f>H102</f>
        <v>3000</v>
      </c>
      <c r="I101" s="64"/>
      <c r="J101" s="116"/>
      <c r="K101" s="67">
        <f>K102</f>
        <v>3000</v>
      </c>
      <c r="L101" s="67">
        <f>L102</f>
        <v>3000</v>
      </c>
      <c r="M101" s="64"/>
      <c r="N101" s="116"/>
      <c r="O101" s="67">
        <f>O102</f>
        <v>3000</v>
      </c>
    </row>
    <row r="102" spans="1:15" s="66" customFormat="1" ht="37.5" customHeight="1" x14ac:dyDescent="0.25">
      <c r="A102" s="103" t="s">
        <v>525</v>
      </c>
      <c r="B102" s="93" t="s">
        <v>526</v>
      </c>
      <c r="C102" s="67">
        <v>3000</v>
      </c>
      <c r="D102" s="67"/>
      <c r="E102" s="71">
        <f t="shared" si="28"/>
        <v>3000</v>
      </c>
      <c r="F102" s="67"/>
      <c r="G102" s="71">
        <f t="shared" si="28"/>
        <v>3000</v>
      </c>
      <c r="H102" s="67">
        <v>3000</v>
      </c>
      <c r="I102" s="64"/>
      <c r="J102" s="116"/>
      <c r="K102" s="67">
        <v>3000</v>
      </c>
      <c r="L102" s="67">
        <v>3000</v>
      </c>
      <c r="M102" s="64"/>
      <c r="N102" s="116"/>
      <c r="O102" s="67">
        <v>3000</v>
      </c>
    </row>
    <row r="103" spans="1:15" s="66" customFormat="1" ht="51.75" customHeight="1" x14ac:dyDescent="0.25">
      <c r="A103" s="103" t="s">
        <v>527</v>
      </c>
      <c r="B103" s="93" t="s">
        <v>528</v>
      </c>
      <c r="C103" s="67">
        <f>C104</f>
        <v>20800</v>
      </c>
      <c r="D103" s="67"/>
      <c r="E103" s="71">
        <f t="shared" si="28"/>
        <v>20800</v>
      </c>
      <c r="F103" s="67"/>
      <c r="G103" s="71">
        <f t="shared" si="28"/>
        <v>20800</v>
      </c>
      <c r="H103" s="67">
        <f>H104</f>
        <v>20800</v>
      </c>
      <c r="I103" s="64"/>
      <c r="J103" s="116"/>
      <c r="K103" s="67">
        <f>K104</f>
        <v>20800</v>
      </c>
      <c r="L103" s="67">
        <f>L104</f>
        <v>20800</v>
      </c>
      <c r="M103" s="64"/>
      <c r="N103" s="116"/>
      <c r="O103" s="67">
        <f>O104</f>
        <v>20800</v>
      </c>
    </row>
    <row r="104" spans="1:15" ht="24.75" customHeight="1" x14ac:dyDescent="0.25">
      <c r="A104" s="103" t="s">
        <v>529</v>
      </c>
      <c r="B104" s="93" t="s">
        <v>530</v>
      </c>
      <c r="C104" s="67">
        <v>20800</v>
      </c>
      <c r="D104" s="67"/>
      <c r="E104" s="71">
        <f t="shared" si="28"/>
        <v>20800</v>
      </c>
      <c r="F104" s="67"/>
      <c r="G104" s="71">
        <f t="shared" si="28"/>
        <v>20800</v>
      </c>
      <c r="H104" s="67">
        <v>20800</v>
      </c>
      <c r="I104" s="64"/>
      <c r="J104" s="116"/>
      <c r="K104" s="67">
        <v>20800</v>
      </c>
      <c r="L104" s="67">
        <v>20800</v>
      </c>
      <c r="M104" s="64"/>
      <c r="N104" s="116"/>
      <c r="O104" s="67">
        <v>20800</v>
      </c>
    </row>
    <row r="105" spans="1:15" ht="36" customHeight="1" x14ac:dyDescent="0.25">
      <c r="A105" s="103" t="s">
        <v>531</v>
      </c>
      <c r="B105" s="93" t="s">
        <v>639</v>
      </c>
      <c r="C105" s="67">
        <f>C106</f>
        <v>7300</v>
      </c>
      <c r="D105" s="67"/>
      <c r="E105" s="71">
        <f t="shared" si="28"/>
        <v>7300</v>
      </c>
      <c r="F105" s="67"/>
      <c r="G105" s="71">
        <f t="shared" si="28"/>
        <v>7300</v>
      </c>
      <c r="H105" s="67">
        <f>H106</f>
        <v>7300</v>
      </c>
      <c r="I105" s="64"/>
      <c r="J105" s="116"/>
      <c r="K105" s="67">
        <f>K106</f>
        <v>7300</v>
      </c>
      <c r="L105" s="67">
        <f>L106</f>
        <v>7300</v>
      </c>
      <c r="M105" s="64"/>
      <c r="N105" s="116"/>
      <c r="O105" s="67">
        <f>O106</f>
        <v>7300</v>
      </c>
    </row>
    <row r="106" spans="1:15" s="66" customFormat="1" ht="29.25" customHeight="1" x14ac:dyDescent="0.25">
      <c r="A106" s="103" t="s">
        <v>532</v>
      </c>
      <c r="B106" s="93" t="s">
        <v>640</v>
      </c>
      <c r="C106" s="67">
        <v>7300</v>
      </c>
      <c r="D106" s="67"/>
      <c r="E106" s="71">
        <f t="shared" si="28"/>
        <v>7300</v>
      </c>
      <c r="F106" s="67"/>
      <c r="G106" s="71">
        <f t="shared" si="28"/>
        <v>7300</v>
      </c>
      <c r="H106" s="67">
        <v>7300</v>
      </c>
      <c r="I106" s="69"/>
      <c r="J106" s="119"/>
      <c r="K106" s="67">
        <v>7300</v>
      </c>
      <c r="L106" s="67">
        <v>7300</v>
      </c>
      <c r="M106" s="69"/>
      <c r="N106" s="119"/>
      <c r="O106" s="67">
        <v>7300</v>
      </c>
    </row>
    <row r="107" spans="1:15" s="66" customFormat="1" ht="42" customHeight="1" x14ac:dyDescent="0.25">
      <c r="A107" s="103" t="s">
        <v>533</v>
      </c>
      <c r="B107" s="93" t="s">
        <v>534</v>
      </c>
      <c r="C107" s="67">
        <f>C108</f>
        <v>0</v>
      </c>
      <c r="D107" s="67"/>
      <c r="E107" s="71">
        <f t="shared" si="28"/>
        <v>0</v>
      </c>
      <c r="F107" s="67"/>
      <c r="G107" s="71">
        <f t="shared" si="28"/>
        <v>0</v>
      </c>
      <c r="H107" s="67">
        <f>H108</f>
        <v>0</v>
      </c>
      <c r="I107" s="69"/>
      <c r="J107" s="119"/>
      <c r="K107" s="67">
        <f>K108</f>
        <v>0</v>
      </c>
      <c r="L107" s="67">
        <f>L108</f>
        <v>0</v>
      </c>
      <c r="M107" s="69"/>
      <c r="N107" s="119"/>
      <c r="O107" s="67">
        <f>O108</f>
        <v>0</v>
      </c>
    </row>
    <row r="108" spans="1:15" s="60" customFormat="1" ht="21" customHeight="1" x14ac:dyDescent="0.25">
      <c r="A108" s="103" t="s">
        <v>535</v>
      </c>
      <c r="B108" s="93" t="s">
        <v>536</v>
      </c>
      <c r="C108" s="67"/>
      <c r="D108" s="67"/>
      <c r="E108" s="71">
        <f t="shared" si="28"/>
        <v>0</v>
      </c>
      <c r="F108" s="67"/>
      <c r="G108" s="71">
        <f t="shared" si="28"/>
        <v>0</v>
      </c>
      <c r="H108" s="67"/>
      <c r="I108" s="69"/>
      <c r="J108" s="119"/>
      <c r="K108" s="67"/>
      <c r="L108" s="67"/>
      <c r="M108" s="69"/>
      <c r="N108" s="119"/>
      <c r="O108" s="67"/>
    </row>
    <row r="109" spans="1:15" s="60" customFormat="1" ht="21.75" customHeight="1" x14ac:dyDescent="0.25">
      <c r="A109" s="103" t="s">
        <v>537</v>
      </c>
      <c r="B109" s="93" t="s">
        <v>538</v>
      </c>
      <c r="C109" s="67">
        <f>C110</f>
        <v>8300</v>
      </c>
      <c r="D109" s="67"/>
      <c r="E109" s="71">
        <f t="shared" si="28"/>
        <v>8300</v>
      </c>
      <c r="F109" s="67"/>
      <c r="G109" s="71">
        <f t="shared" si="28"/>
        <v>8300</v>
      </c>
      <c r="H109" s="67">
        <f>H110</f>
        <v>8300</v>
      </c>
      <c r="I109" s="69"/>
      <c r="J109" s="119"/>
      <c r="K109" s="67">
        <f>K110</f>
        <v>8300</v>
      </c>
      <c r="L109" s="67">
        <f>L110</f>
        <v>8300</v>
      </c>
      <c r="M109" s="69"/>
      <c r="N109" s="119"/>
      <c r="O109" s="67">
        <f>O110</f>
        <v>8300</v>
      </c>
    </row>
    <row r="110" spans="1:15" s="60" customFormat="1" ht="36.75" customHeight="1" x14ac:dyDescent="0.25">
      <c r="A110" s="103" t="s">
        <v>539</v>
      </c>
      <c r="B110" s="93" t="s">
        <v>540</v>
      </c>
      <c r="C110" s="67">
        <v>8300</v>
      </c>
      <c r="D110" s="67"/>
      <c r="E110" s="71">
        <f t="shared" si="28"/>
        <v>8300</v>
      </c>
      <c r="F110" s="67"/>
      <c r="G110" s="71">
        <f t="shared" si="28"/>
        <v>8300</v>
      </c>
      <c r="H110" s="67">
        <v>8300</v>
      </c>
      <c r="I110" s="69"/>
      <c r="J110" s="119"/>
      <c r="K110" s="67">
        <v>8300</v>
      </c>
      <c r="L110" s="67">
        <v>8300</v>
      </c>
      <c r="M110" s="69"/>
      <c r="N110" s="119"/>
      <c r="O110" s="67">
        <v>8300</v>
      </c>
    </row>
    <row r="111" spans="1:15" s="60" customFormat="1" ht="18.75" customHeight="1" x14ac:dyDescent="0.25">
      <c r="A111" s="103" t="s">
        <v>541</v>
      </c>
      <c r="B111" s="93" t="s">
        <v>542</v>
      </c>
      <c r="C111" s="67">
        <f>C112</f>
        <v>73100</v>
      </c>
      <c r="D111" s="67"/>
      <c r="E111" s="71">
        <f t="shared" si="28"/>
        <v>73100</v>
      </c>
      <c r="F111" s="67"/>
      <c r="G111" s="71">
        <f t="shared" si="28"/>
        <v>73100</v>
      </c>
      <c r="H111" s="67">
        <f>H112</f>
        <v>73100</v>
      </c>
      <c r="I111" s="69"/>
      <c r="J111" s="119"/>
      <c r="K111" s="67">
        <f>K112</f>
        <v>73100</v>
      </c>
      <c r="L111" s="67">
        <f>L112</f>
        <v>73100</v>
      </c>
      <c r="M111" s="70"/>
      <c r="N111" s="125"/>
      <c r="O111" s="67">
        <f>O112</f>
        <v>73100</v>
      </c>
    </row>
    <row r="112" spans="1:15" s="60" customFormat="1" ht="37.5" customHeight="1" x14ac:dyDescent="0.25">
      <c r="A112" s="103" t="s">
        <v>543</v>
      </c>
      <c r="B112" s="93" t="s">
        <v>544</v>
      </c>
      <c r="C112" s="67">
        <v>73100</v>
      </c>
      <c r="D112" s="67"/>
      <c r="E112" s="71">
        <f t="shared" si="28"/>
        <v>73100</v>
      </c>
      <c r="F112" s="67"/>
      <c r="G112" s="71">
        <f t="shared" si="28"/>
        <v>73100</v>
      </c>
      <c r="H112" s="67">
        <v>73100</v>
      </c>
      <c r="I112" s="69"/>
      <c r="J112" s="119"/>
      <c r="K112" s="67">
        <v>73100</v>
      </c>
      <c r="L112" s="67">
        <v>73100</v>
      </c>
      <c r="M112" s="70"/>
      <c r="N112" s="125"/>
      <c r="O112" s="67">
        <v>73100</v>
      </c>
    </row>
    <row r="113" spans="1:15" s="60" customFormat="1" ht="18" customHeight="1" x14ac:dyDescent="0.25">
      <c r="A113" s="103" t="s">
        <v>545</v>
      </c>
      <c r="B113" s="93" t="s">
        <v>546</v>
      </c>
      <c r="C113" s="67">
        <f>C114</f>
        <v>433100</v>
      </c>
      <c r="D113" s="67"/>
      <c r="E113" s="71">
        <f t="shared" si="28"/>
        <v>433100</v>
      </c>
      <c r="F113" s="67"/>
      <c r="G113" s="71">
        <f t="shared" si="28"/>
        <v>433100</v>
      </c>
      <c r="H113" s="67">
        <f>H114</f>
        <v>433100</v>
      </c>
      <c r="I113" s="69"/>
      <c r="J113" s="119"/>
      <c r="K113" s="67">
        <f>K114</f>
        <v>433100</v>
      </c>
      <c r="L113" s="67">
        <f>L114</f>
        <v>433100</v>
      </c>
      <c r="M113" s="70"/>
      <c r="N113" s="125"/>
      <c r="O113" s="67">
        <f>O114</f>
        <v>433100</v>
      </c>
    </row>
    <row r="114" spans="1:15" s="60" customFormat="1" ht="49.5" customHeight="1" x14ac:dyDescent="0.25">
      <c r="A114" s="103" t="s">
        <v>547</v>
      </c>
      <c r="B114" s="93" t="s">
        <v>548</v>
      </c>
      <c r="C114" s="67">
        <v>433100</v>
      </c>
      <c r="D114" s="67"/>
      <c r="E114" s="71">
        <f t="shared" si="28"/>
        <v>433100</v>
      </c>
      <c r="F114" s="67"/>
      <c r="G114" s="71">
        <f t="shared" si="28"/>
        <v>433100</v>
      </c>
      <c r="H114" s="67">
        <v>433100</v>
      </c>
      <c r="I114" s="69"/>
      <c r="J114" s="119"/>
      <c r="K114" s="67">
        <v>433100</v>
      </c>
      <c r="L114" s="67">
        <v>433100</v>
      </c>
      <c r="M114" s="70"/>
      <c r="N114" s="125"/>
      <c r="O114" s="67">
        <v>433100</v>
      </c>
    </row>
    <row r="115" spans="1:15" s="60" customFormat="1" ht="47.25" customHeight="1" x14ac:dyDescent="0.25">
      <c r="A115" s="104" t="s">
        <v>595</v>
      </c>
      <c r="B115" s="86" t="s">
        <v>549</v>
      </c>
      <c r="C115" s="67">
        <f>C116</f>
        <v>61800</v>
      </c>
      <c r="D115" s="67">
        <f>D116</f>
        <v>0</v>
      </c>
      <c r="E115" s="71">
        <f t="shared" si="28"/>
        <v>61800</v>
      </c>
      <c r="F115" s="67">
        <f>F116</f>
        <v>0</v>
      </c>
      <c r="G115" s="71">
        <f t="shared" si="28"/>
        <v>61800</v>
      </c>
      <c r="H115" s="67">
        <f>H116</f>
        <v>61800</v>
      </c>
      <c r="I115" s="69"/>
      <c r="J115" s="119"/>
      <c r="K115" s="67">
        <f>K116</f>
        <v>61800</v>
      </c>
      <c r="L115" s="67">
        <f>L116</f>
        <v>61800</v>
      </c>
      <c r="M115" s="70"/>
      <c r="N115" s="125"/>
      <c r="O115" s="67">
        <f>O116</f>
        <v>61800</v>
      </c>
    </row>
    <row r="116" spans="1:15" ht="54.75" customHeight="1" x14ac:dyDescent="0.25">
      <c r="A116" s="104" t="s">
        <v>550</v>
      </c>
      <c r="B116" s="86" t="s">
        <v>551</v>
      </c>
      <c r="C116" s="67">
        <v>61800</v>
      </c>
      <c r="D116" s="67">
        <f>D117</f>
        <v>0</v>
      </c>
      <c r="E116" s="71">
        <f t="shared" si="28"/>
        <v>61800</v>
      </c>
      <c r="F116" s="67">
        <f>F117</f>
        <v>0</v>
      </c>
      <c r="G116" s="71">
        <f t="shared" si="28"/>
        <v>61800</v>
      </c>
      <c r="H116" s="67">
        <v>61800</v>
      </c>
      <c r="I116" s="69"/>
      <c r="J116" s="119"/>
      <c r="K116" s="67">
        <v>61800</v>
      </c>
      <c r="L116" s="67">
        <v>61800</v>
      </c>
      <c r="M116" s="69"/>
      <c r="N116" s="119"/>
      <c r="O116" s="67">
        <v>61800</v>
      </c>
    </row>
    <row r="117" spans="1:15" ht="42" customHeight="1" x14ac:dyDescent="0.25">
      <c r="A117" s="103" t="s">
        <v>552</v>
      </c>
      <c r="B117" s="93" t="s">
        <v>553</v>
      </c>
      <c r="C117" s="67">
        <f>C118</f>
        <v>50000</v>
      </c>
      <c r="D117" s="67">
        <f>D118</f>
        <v>0</v>
      </c>
      <c r="E117" s="71">
        <f t="shared" si="28"/>
        <v>50000</v>
      </c>
      <c r="F117" s="67">
        <f>F118</f>
        <v>0</v>
      </c>
      <c r="G117" s="71">
        <f t="shared" si="28"/>
        <v>50000</v>
      </c>
      <c r="H117" s="67">
        <f>H118</f>
        <v>50000</v>
      </c>
      <c r="I117" s="69"/>
      <c r="J117" s="119"/>
      <c r="K117" s="67">
        <f>K118</f>
        <v>50000</v>
      </c>
      <c r="L117" s="67">
        <f>L118</f>
        <v>50000</v>
      </c>
      <c r="M117" s="69"/>
      <c r="N117" s="119"/>
      <c r="O117" s="67">
        <f>O118</f>
        <v>50000</v>
      </c>
    </row>
    <row r="118" spans="1:15" ht="35.25" customHeight="1" x14ac:dyDescent="0.25">
      <c r="A118" s="103" t="s">
        <v>554</v>
      </c>
      <c r="B118" s="93" t="s">
        <v>555</v>
      </c>
      <c r="C118" s="67">
        <v>50000</v>
      </c>
      <c r="D118" s="73"/>
      <c r="E118" s="71">
        <f t="shared" si="28"/>
        <v>50000</v>
      </c>
      <c r="F118" s="73"/>
      <c r="G118" s="71">
        <f t="shared" si="28"/>
        <v>50000</v>
      </c>
      <c r="H118" s="67">
        <v>50000</v>
      </c>
      <c r="I118" s="73">
        <f t="shared" ref="I118:M118" si="42">I119</f>
        <v>0</v>
      </c>
      <c r="J118" s="73"/>
      <c r="K118" s="67">
        <v>50000</v>
      </c>
      <c r="L118" s="67">
        <v>50000</v>
      </c>
      <c r="M118" s="73">
        <f t="shared" si="42"/>
        <v>0</v>
      </c>
      <c r="N118" s="73"/>
      <c r="O118" s="67">
        <v>50000</v>
      </c>
    </row>
    <row r="119" spans="1:15" ht="31.5" x14ac:dyDescent="0.25">
      <c r="A119" s="104" t="s">
        <v>556</v>
      </c>
      <c r="B119" s="86" t="s">
        <v>557</v>
      </c>
      <c r="C119" s="67">
        <f>C120</f>
        <v>5000</v>
      </c>
      <c r="D119" s="67">
        <f>D120</f>
        <v>0</v>
      </c>
      <c r="E119" s="71">
        <f t="shared" si="28"/>
        <v>5000</v>
      </c>
      <c r="F119" s="67">
        <f>F120</f>
        <v>0</v>
      </c>
      <c r="G119" s="71">
        <f t="shared" si="28"/>
        <v>5000</v>
      </c>
      <c r="H119" s="67">
        <f>H120</f>
        <v>5000</v>
      </c>
      <c r="I119" s="73">
        <f>I120+I122+I143+I154</f>
        <v>0</v>
      </c>
      <c r="J119" s="73"/>
      <c r="K119" s="67">
        <f>K120</f>
        <v>5000</v>
      </c>
      <c r="L119" s="67">
        <f>L120</f>
        <v>5000</v>
      </c>
      <c r="M119" s="73">
        <f>M120+M122+M143+M154</f>
        <v>0</v>
      </c>
      <c r="N119" s="73"/>
      <c r="O119" s="67">
        <f>O120</f>
        <v>5000</v>
      </c>
    </row>
    <row r="120" spans="1:15" ht="126" x14ac:dyDescent="0.25">
      <c r="A120" s="104" t="s">
        <v>558</v>
      </c>
      <c r="B120" s="86" t="s">
        <v>559</v>
      </c>
      <c r="C120" s="67">
        <v>5000</v>
      </c>
      <c r="D120" s="67"/>
      <c r="E120" s="71">
        <f t="shared" si="28"/>
        <v>5000</v>
      </c>
      <c r="F120" s="67"/>
      <c r="G120" s="71">
        <f t="shared" si="28"/>
        <v>5000</v>
      </c>
      <c r="H120" s="67">
        <v>5000</v>
      </c>
      <c r="I120" s="68"/>
      <c r="J120" s="120"/>
      <c r="K120" s="67">
        <v>5000</v>
      </c>
      <c r="L120" s="67">
        <v>5000</v>
      </c>
      <c r="M120" s="68"/>
      <c r="N120" s="120"/>
      <c r="O120" s="67">
        <v>5000</v>
      </c>
    </row>
    <row r="121" spans="1:15" x14ac:dyDescent="0.25">
      <c r="A121" s="100" t="s">
        <v>560</v>
      </c>
      <c r="B121" s="94" t="s">
        <v>561</v>
      </c>
      <c r="C121" s="67">
        <f>C122+C123</f>
        <v>117600</v>
      </c>
      <c r="D121" s="67">
        <f>D122+D123</f>
        <v>0</v>
      </c>
      <c r="E121" s="71">
        <f t="shared" ref="E121:G180" si="43">C121+D121</f>
        <v>117600</v>
      </c>
      <c r="F121" s="67">
        <f>F122+F123</f>
        <v>0</v>
      </c>
      <c r="G121" s="71">
        <f t="shared" si="43"/>
        <v>117600</v>
      </c>
      <c r="H121" s="67">
        <f>H122+H123</f>
        <v>117600</v>
      </c>
      <c r="I121" s="68"/>
      <c r="J121" s="120"/>
      <c r="K121" s="67">
        <f>K122+K123</f>
        <v>117600</v>
      </c>
      <c r="L121" s="67">
        <f>L122+L123</f>
        <v>117600</v>
      </c>
      <c r="M121" s="68"/>
      <c r="N121" s="120"/>
      <c r="O121" s="67">
        <f>O122+O123</f>
        <v>117600</v>
      </c>
    </row>
    <row r="122" spans="1:15" ht="126" x14ac:dyDescent="0.25">
      <c r="A122" s="100" t="s">
        <v>562</v>
      </c>
      <c r="B122" s="93" t="s">
        <v>641</v>
      </c>
      <c r="C122" s="67">
        <v>111000</v>
      </c>
      <c r="D122" s="67"/>
      <c r="E122" s="71">
        <f t="shared" si="43"/>
        <v>111000</v>
      </c>
      <c r="F122" s="67"/>
      <c r="G122" s="71">
        <f t="shared" si="43"/>
        <v>111000</v>
      </c>
      <c r="H122" s="67">
        <v>111000</v>
      </c>
      <c r="I122" s="68"/>
      <c r="J122" s="120"/>
      <c r="K122" s="67">
        <v>111000</v>
      </c>
      <c r="L122" s="67">
        <v>111000</v>
      </c>
      <c r="M122" s="68"/>
      <c r="N122" s="120"/>
      <c r="O122" s="67">
        <v>111000</v>
      </c>
    </row>
    <row r="123" spans="1:15" ht="31.5" x14ac:dyDescent="0.25">
      <c r="A123" s="97" t="s">
        <v>565</v>
      </c>
      <c r="B123" s="86" t="s">
        <v>566</v>
      </c>
      <c r="C123" s="67">
        <f>C124</f>
        <v>6600</v>
      </c>
      <c r="D123" s="67">
        <f>D124</f>
        <v>0</v>
      </c>
      <c r="E123" s="71">
        <f t="shared" si="43"/>
        <v>6600</v>
      </c>
      <c r="F123" s="67">
        <f>F124</f>
        <v>0</v>
      </c>
      <c r="G123" s="71">
        <f t="shared" si="43"/>
        <v>6600</v>
      </c>
      <c r="H123" s="67">
        <f>H124</f>
        <v>6600</v>
      </c>
      <c r="I123" s="68"/>
      <c r="J123" s="120"/>
      <c r="K123" s="67">
        <f>K124</f>
        <v>6600</v>
      </c>
      <c r="L123" s="67">
        <f>L124</f>
        <v>6600</v>
      </c>
      <c r="M123" s="68"/>
      <c r="N123" s="120"/>
      <c r="O123" s="67">
        <f>O124</f>
        <v>6600</v>
      </c>
    </row>
    <row r="124" spans="1:15" ht="31.5" x14ac:dyDescent="0.25">
      <c r="A124" s="97" t="s">
        <v>567</v>
      </c>
      <c r="B124" s="86" t="s">
        <v>642</v>
      </c>
      <c r="C124" s="67">
        <v>6600</v>
      </c>
      <c r="D124" s="67"/>
      <c r="E124" s="71">
        <f t="shared" si="43"/>
        <v>6600</v>
      </c>
      <c r="F124" s="67"/>
      <c r="G124" s="71">
        <f t="shared" si="43"/>
        <v>6600</v>
      </c>
      <c r="H124" s="67">
        <v>6600</v>
      </c>
      <c r="I124" s="68"/>
      <c r="J124" s="120"/>
      <c r="K124" s="67">
        <v>6600</v>
      </c>
      <c r="L124" s="67">
        <v>6600</v>
      </c>
      <c r="M124" s="68"/>
      <c r="N124" s="120"/>
      <c r="O124" s="67">
        <v>6600</v>
      </c>
    </row>
    <row r="125" spans="1:15" x14ac:dyDescent="0.25">
      <c r="A125" s="100" t="s">
        <v>596</v>
      </c>
      <c r="B125" s="93" t="s">
        <v>597</v>
      </c>
      <c r="C125" s="67">
        <f>C126</f>
        <v>0</v>
      </c>
      <c r="D125" s="67">
        <f>D126</f>
        <v>0</v>
      </c>
      <c r="E125" s="71">
        <f t="shared" si="43"/>
        <v>0</v>
      </c>
      <c r="F125" s="67">
        <f>F126</f>
        <v>0</v>
      </c>
      <c r="G125" s="71">
        <f t="shared" si="43"/>
        <v>0</v>
      </c>
      <c r="H125" s="67"/>
      <c r="I125" s="68"/>
      <c r="J125" s="120"/>
      <c r="K125" s="67"/>
      <c r="L125" s="80"/>
      <c r="M125" s="68"/>
      <c r="N125" s="120"/>
      <c r="O125" s="80"/>
    </row>
    <row r="126" spans="1:15" x14ac:dyDescent="0.25">
      <c r="A126" s="100" t="s">
        <v>598</v>
      </c>
      <c r="B126" s="93" t="s">
        <v>599</v>
      </c>
      <c r="C126" s="67">
        <f>C127</f>
        <v>0</v>
      </c>
      <c r="D126" s="67"/>
      <c r="E126" s="71">
        <f t="shared" si="43"/>
        <v>0</v>
      </c>
      <c r="F126" s="67"/>
      <c r="G126" s="71">
        <f t="shared" si="43"/>
        <v>0</v>
      </c>
      <c r="H126" s="67"/>
      <c r="I126" s="68"/>
      <c r="J126" s="120"/>
      <c r="K126" s="67"/>
      <c r="L126" s="80"/>
      <c r="M126" s="68"/>
      <c r="N126" s="120"/>
      <c r="O126" s="80"/>
    </row>
    <row r="127" spans="1:15" x14ac:dyDescent="0.25">
      <c r="A127" s="100" t="s">
        <v>600</v>
      </c>
      <c r="B127" s="93" t="s">
        <v>601</v>
      </c>
      <c r="C127" s="67"/>
      <c r="D127" s="67"/>
      <c r="E127" s="71">
        <f t="shared" si="43"/>
        <v>0</v>
      </c>
      <c r="F127" s="67"/>
      <c r="G127" s="71">
        <f t="shared" si="43"/>
        <v>0</v>
      </c>
      <c r="H127" s="67"/>
      <c r="I127" s="68"/>
      <c r="J127" s="120"/>
      <c r="K127" s="67"/>
      <c r="L127" s="80"/>
      <c r="M127" s="68"/>
      <c r="N127" s="120"/>
      <c r="O127" s="80"/>
    </row>
    <row r="128" spans="1:15" x14ac:dyDescent="0.25">
      <c r="A128" s="106" t="s">
        <v>602</v>
      </c>
      <c r="B128" s="107" t="s">
        <v>603</v>
      </c>
      <c r="C128" s="78">
        <f>C129+C178</f>
        <v>539677596.26999998</v>
      </c>
      <c r="D128" s="78">
        <f>D129+D178</f>
        <v>106383</v>
      </c>
      <c r="E128" s="113">
        <f t="shared" si="43"/>
        <v>539783979.26999998</v>
      </c>
      <c r="F128" s="78">
        <f>F129+F178</f>
        <v>21864013.510000002</v>
      </c>
      <c r="G128" s="113">
        <f t="shared" si="43"/>
        <v>561647992.77999997</v>
      </c>
      <c r="H128" s="78">
        <f t="shared" ref="H128:K128" si="44">H129</f>
        <v>525478040.63999999</v>
      </c>
      <c r="I128" s="78">
        <f>I129+I178</f>
        <v>0</v>
      </c>
      <c r="J128" s="78">
        <f>J129+J178</f>
        <v>3124300</v>
      </c>
      <c r="K128" s="78">
        <f t="shared" si="44"/>
        <v>528602340.63999999</v>
      </c>
      <c r="L128" s="78">
        <f t="shared" ref="L128:O128" si="45">L129</f>
        <v>609041266.86999989</v>
      </c>
      <c r="M128" s="82"/>
      <c r="N128" s="78">
        <f>N129+N178</f>
        <v>2844900</v>
      </c>
      <c r="O128" s="78">
        <f t="shared" si="45"/>
        <v>611886166.86999989</v>
      </c>
    </row>
    <row r="129" spans="1:15" ht="31.5" x14ac:dyDescent="0.25">
      <c r="A129" s="106" t="s">
        <v>604</v>
      </c>
      <c r="B129" s="107" t="s">
        <v>605</v>
      </c>
      <c r="C129" s="78">
        <f>C130+C135+C158+C167</f>
        <v>539677596.26999998</v>
      </c>
      <c r="D129" s="78">
        <f>D130+D135+D158+D167</f>
        <v>106383</v>
      </c>
      <c r="E129" s="113">
        <f t="shared" si="43"/>
        <v>539783979.26999998</v>
      </c>
      <c r="F129" s="78">
        <f>F130+F135+F158+F167</f>
        <v>21864013.510000002</v>
      </c>
      <c r="G129" s="113">
        <f t="shared" si="43"/>
        <v>561647992.77999997</v>
      </c>
      <c r="H129" s="78">
        <f>SUM(H130+H135+H158+H167)</f>
        <v>525478040.63999999</v>
      </c>
      <c r="I129" s="78">
        <f>I130+I135+I158+I167</f>
        <v>0</v>
      </c>
      <c r="J129" s="78">
        <f>J130+J135+J158+J167</f>
        <v>3124300</v>
      </c>
      <c r="K129" s="78">
        <f>SUM(K130+K135+K158+K167)</f>
        <v>528602340.63999999</v>
      </c>
      <c r="L129" s="78">
        <f>SUM(L130+L135+L158+L167)</f>
        <v>609041266.86999989</v>
      </c>
      <c r="M129" s="82"/>
      <c r="N129" s="78">
        <f>N130+N135+N158+N167</f>
        <v>2844900</v>
      </c>
      <c r="O129" s="78">
        <f>SUM(O130+O135+O158+O167)</f>
        <v>611886166.86999989</v>
      </c>
    </row>
    <row r="130" spans="1:15" x14ac:dyDescent="0.25">
      <c r="A130" s="97" t="s">
        <v>332</v>
      </c>
      <c r="B130" s="86" t="s">
        <v>349</v>
      </c>
      <c r="C130" s="67">
        <f>C131+C133</f>
        <v>33766800</v>
      </c>
      <c r="D130" s="67">
        <f>D131+D133</f>
        <v>0</v>
      </c>
      <c r="E130" s="71">
        <f t="shared" si="43"/>
        <v>33766800</v>
      </c>
      <c r="F130" s="67">
        <f>F131+F133</f>
        <v>0</v>
      </c>
      <c r="G130" s="71">
        <f t="shared" si="43"/>
        <v>33766800</v>
      </c>
      <c r="H130" s="67">
        <f>H131+H133</f>
        <v>32663000</v>
      </c>
      <c r="I130" s="68"/>
      <c r="J130" s="120"/>
      <c r="K130" s="67">
        <f>K131+K133</f>
        <v>32663000</v>
      </c>
      <c r="L130" s="67">
        <f>L131+L133</f>
        <v>35774000</v>
      </c>
      <c r="M130" s="68"/>
      <c r="N130" s="120"/>
      <c r="O130" s="67">
        <f>O131+O133</f>
        <v>35774000</v>
      </c>
    </row>
    <row r="131" spans="1:15" x14ac:dyDescent="0.25">
      <c r="A131" s="97" t="s">
        <v>350</v>
      </c>
      <c r="B131" s="86" t="s">
        <v>351</v>
      </c>
      <c r="C131" s="67">
        <f>C132</f>
        <v>12096000</v>
      </c>
      <c r="D131" s="67">
        <f>D132</f>
        <v>0</v>
      </c>
      <c r="E131" s="71">
        <f t="shared" si="43"/>
        <v>12096000</v>
      </c>
      <c r="F131" s="67">
        <f>F132</f>
        <v>0</v>
      </c>
      <c r="G131" s="71">
        <f t="shared" si="43"/>
        <v>12096000</v>
      </c>
      <c r="H131" s="67">
        <f>H132</f>
        <v>12017000</v>
      </c>
      <c r="I131" s="68"/>
      <c r="J131" s="120"/>
      <c r="K131" s="67">
        <f>K132</f>
        <v>12017000</v>
      </c>
      <c r="L131" s="67">
        <f>L132</f>
        <v>15128000</v>
      </c>
      <c r="M131" s="68"/>
      <c r="N131" s="120"/>
      <c r="O131" s="67">
        <f>O132</f>
        <v>15128000</v>
      </c>
    </row>
    <row r="132" spans="1:15" ht="31.5" x14ac:dyDescent="0.25">
      <c r="A132" s="97" t="s">
        <v>352</v>
      </c>
      <c r="B132" s="86" t="s">
        <v>353</v>
      </c>
      <c r="C132" s="67">
        <v>12096000</v>
      </c>
      <c r="D132" s="67"/>
      <c r="E132" s="71">
        <f t="shared" si="43"/>
        <v>12096000</v>
      </c>
      <c r="F132" s="67"/>
      <c r="G132" s="71">
        <f t="shared" si="43"/>
        <v>12096000</v>
      </c>
      <c r="H132" s="71">
        <v>12017000</v>
      </c>
      <c r="I132" s="68"/>
      <c r="J132" s="68"/>
      <c r="K132" s="71">
        <v>12017000</v>
      </c>
      <c r="L132" s="79">
        <v>15128000</v>
      </c>
      <c r="M132" s="68"/>
      <c r="N132" s="68"/>
      <c r="O132" s="79">
        <v>15128000</v>
      </c>
    </row>
    <row r="133" spans="1:15" ht="31.5" x14ac:dyDescent="0.25">
      <c r="A133" s="97" t="s">
        <v>354</v>
      </c>
      <c r="B133" s="86" t="s">
        <v>355</v>
      </c>
      <c r="C133" s="67">
        <f>C134</f>
        <v>21670800</v>
      </c>
      <c r="D133" s="67">
        <f>D134</f>
        <v>0</v>
      </c>
      <c r="E133" s="71">
        <f t="shared" si="43"/>
        <v>21670800</v>
      </c>
      <c r="F133" s="67">
        <f>F134</f>
        <v>0</v>
      </c>
      <c r="G133" s="71">
        <f t="shared" si="43"/>
        <v>21670800</v>
      </c>
      <c r="H133" s="67">
        <f>H134</f>
        <v>20646000</v>
      </c>
      <c r="I133" s="68"/>
      <c r="J133" s="120"/>
      <c r="K133" s="67">
        <f>K134</f>
        <v>20646000</v>
      </c>
      <c r="L133" s="67">
        <f>L134</f>
        <v>20646000</v>
      </c>
      <c r="M133" s="68"/>
      <c r="N133" s="120"/>
      <c r="O133" s="67">
        <f>O134</f>
        <v>20646000</v>
      </c>
    </row>
    <row r="134" spans="1:15" ht="31.5" x14ac:dyDescent="0.25">
      <c r="A134" s="97" t="s">
        <v>356</v>
      </c>
      <c r="B134" s="86" t="s">
        <v>357</v>
      </c>
      <c r="C134" s="67">
        <v>21670800</v>
      </c>
      <c r="D134" s="67"/>
      <c r="E134" s="71">
        <f t="shared" si="43"/>
        <v>21670800</v>
      </c>
      <c r="F134" s="67"/>
      <c r="G134" s="71">
        <f t="shared" si="43"/>
        <v>21670800</v>
      </c>
      <c r="H134" s="71">
        <v>20646000</v>
      </c>
      <c r="I134" s="68"/>
      <c r="J134" s="68"/>
      <c r="K134" s="71">
        <v>20646000</v>
      </c>
      <c r="L134" s="79">
        <v>20646000</v>
      </c>
      <c r="M134" s="68"/>
      <c r="N134" s="68"/>
      <c r="O134" s="79">
        <v>20646000</v>
      </c>
    </row>
    <row r="135" spans="1:15" ht="31.5" x14ac:dyDescent="0.25">
      <c r="A135" s="100" t="s">
        <v>358</v>
      </c>
      <c r="B135" s="93" t="s">
        <v>331</v>
      </c>
      <c r="C135" s="67">
        <f>C136+C138+C140+C142+C144+C146+C148+C150+C152+C154+C156</f>
        <v>61728069.890000001</v>
      </c>
      <c r="D135" s="67">
        <f>D136+D138+D140+D142+D144+D146+D148+D150+D152+D154+D156</f>
        <v>106383</v>
      </c>
      <c r="E135" s="71">
        <f t="shared" si="43"/>
        <v>61834452.890000001</v>
      </c>
      <c r="F135" s="67">
        <f>F136+F138+F140+F142+F144+F146+F148+F150+F152+F154+F156</f>
        <v>16216134.74</v>
      </c>
      <c r="G135" s="71">
        <f t="shared" si="43"/>
        <v>78050587.629999995</v>
      </c>
      <c r="H135" s="67">
        <f t="shared" ref="H135:K135" si="46">H136+H138+H140+H142+H144+H146+H148+H150+H152+H154+H156</f>
        <v>42626841.329999998</v>
      </c>
      <c r="I135" s="68"/>
      <c r="J135" s="120"/>
      <c r="K135" s="67">
        <f t="shared" si="46"/>
        <v>42626841.329999998</v>
      </c>
      <c r="L135" s="67">
        <f t="shared" ref="L135:O135" si="47">L136+L138+L140+L142+L144+L146+L148+L150+L152+L154+L156</f>
        <v>122635857.63000001</v>
      </c>
      <c r="M135" s="68"/>
      <c r="N135" s="120"/>
      <c r="O135" s="67">
        <f t="shared" si="47"/>
        <v>122635857.63000001</v>
      </c>
    </row>
    <row r="136" spans="1:15" ht="31.5" x14ac:dyDescent="0.25">
      <c r="A136" s="100" t="s">
        <v>380</v>
      </c>
      <c r="B136" s="93" t="s">
        <v>381</v>
      </c>
      <c r="C136" s="67">
        <f>C137</f>
        <v>0</v>
      </c>
      <c r="D136" s="67">
        <f>D137</f>
        <v>31322891</v>
      </c>
      <c r="E136" s="71">
        <f t="shared" si="43"/>
        <v>31322891</v>
      </c>
      <c r="F136" s="67">
        <f>F137</f>
        <v>0</v>
      </c>
      <c r="G136" s="71">
        <f t="shared" si="43"/>
        <v>31322891</v>
      </c>
      <c r="H136" s="67">
        <f>H137</f>
        <v>0</v>
      </c>
      <c r="I136" s="68"/>
      <c r="J136" s="120"/>
      <c r="K136" s="67">
        <f>K137</f>
        <v>0</v>
      </c>
      <c r="L136" s="67">
        <f>L137</f>
        <v>0</v>
      </c>
      <c r="M136" s="68"/>
      <c r="N136" s="120"/>
      <c r="O136" s="67">
        <f>O137</f>
        <v>0</v>
      </c>
    </row>
    <row r="137" spans="1:15" ht="31.5" x14ac:dyDescent="0.25">
      <c r="A137" s="100" t="s">
        <v>382</v>
      </c>
      <c r="B137" s="93" t="s">
        <v>606</v>
      </c>
      <c r="C137" s="67"/>
      <c r="D137" s="67">
        <v>31322891</v>
      </c>
      <c r="E137" s="71">
        <f t="shared" si="43"/>
        <v>31322891</v>
      </c>
      <c r="F137" s="67">
        <v>0</v>
      </c>
      <c r="G137" s="71">
        <f t="shared" si="43"/>
        <v>31322891</v>
      </c>
      <c r="H137" s="67">
        <v>0</v>
      </c>
      <c r="I137" s="68"/>
      <c r="J137" s="120"/>
      <c r="K137" s="67">
        <v>0</v>
      </c>
      <c r="L137" s="79"/>
      <c r="M137" s="68"/>
      <c r="N137" s="68"/>
      <c r="O137" s="79"/>
    </row>
    <row r="138" spans="1:15" ht="63" x14ac:dyDescent="0.25">
      <c r="A138" s="100" t="s">
        <v>383</v>
      </c>
      <c r="B138" s="95" t="s">
        <v>384</v>
      </c>
      <c r="C138" s="67">
        <f>C139</f>
        <v>0</v>
      </c>
      <c r="D138" s="67">
        <f>D139</f>
        <v>0</v>
      </c>
      <c r="E138" s="71">
        <f t="shared" si="43"/>
        <v>0</v>
      </c>
      <c r="F138" s="67">
        <f>F139</f>
        <v>16216134.74</v>
      </c>
      <c r="G138" s="71">
        <f t="shared" si="43"/>
        <v>16216134.74</v>
      </c>
      <c r="H138" s="67">
        <f t="shared" ref="H138:K138" si="48">H139</f>
        <v>0</v>
      </c>
      <c r="I138" s="68"/>
      <c r="J138" s="120"/>
      <c r="K138" s="67">
        <f t="shared" si="48"/>
        <v>0</v>
      </c>
      <c r="L138" s="67">
        <f t="shared" ref="L138:O138" si="49">L139</f>
        <v>0</v>
      </c>
      <c r="M138" s="68"/>
      <c r="N138" s="120"/>
      <c r="O138" s="67">
        <f t="shared" si="49"/>
        <v>0</v>
      </c>
    </row>
    <row r="139" spans="1:15" ht="63" x14ac:dyDescent="0.25">
      <c r="A139" s="100" t="s">
        <v>385</v>
      </c>
      <c r="B139" s="95" t="s">
        <v>386</v>
      </c>
      <c r="C139" s="67"/>
      <c r="D139" s="67"/>
      <c r="E139" s="71">
        <f t="shared" si="43"/>
        <v>0</v>
      </c>
      <c r="F139" s="67">
        <v>16216134.74</v>
      </c>
      <c r="G139" s="71">
        <f t="shared" si="43"/>
        <v>16216134.74</v>
      </c>
      <c r="H139" s="67"/>
      <c r="I139" s="68"/>
      <c r="J139" s="120"/>
      <c r="K139" s="67"/>
      <c r="L139" s="80"/>
      <c r="M139" s="68"/>
      <c r="N139" s="120"/>
      <c r="O139" s="80"/>
    </row>
    <row r="140" spans="1:15" ht="31.5" x14ac:dyDescent="0.25">
      <c r="A140" s="103" t="s">
        <v>607</v>
      </c>
      <c r="B140" s="93" t="s">
        <v>608</v>
      </c>
      <c r="C140" s="67">
        <f>C141</f>
        <v>31322891</v>
      </c>
      <c r="D140" s="67">
        <f>D141</f>
        <v>-31322891</v>
      </c>
      <c r="E140" s="71">
        <f t="shared" si="43"/>
        <v>0</v>
      </c>
      <c r="F140" s="67">
        <f>F141</f>
        <v>0</v>
      </c>
      <c r="G140" s="71">
        <f t="shared" si="43"/>
        <v>0</v>
      </c>
      <c r="H140" s="67">
        <f t="shared" ref="H140:K140" si="50">H141</f>
        <v>0</v>
      </c>
      <c r="I140" s="68"/>
      <c r="J140" s="120"/>
      <c r="K140" s="67">
        <f t="shared" si="50"/>
        <v>0</v>
      </c>
      <c r="L140" s="67">
        <f t="shared" ref="L140:O140" si="51">L141</f>
        <v>0</v>
      </c>
      <c r="M140" s="68"/>
      <c r="N140" s="120"/>
      <c r="O140" s="67">
        <f t="shared" si="51"/>
        <v>0</v>
      </c>
    </row>
    <row r="141" spans="1:15" ht="31.5" x14ac:dyDescent="0.25">
      <c r="A141" s="103" t="s">
        <v>609</v>
      </c>
      <c r="B141" s="93" t="s">
        <v>610</v>
      </c>
      <c r="C141" s="67">
        <v>31322891</v>
      </c>
      <c r="D141" s="67">
        <v>-31322891</v>
      </c>
      <c r="E141" s="71">
        <f t="shared" si="43"/>
        <v>0</v>
      </c>
      <c r="F141" s="67">
        <v>0</v>
      </c>
      <c r="G141" s="71">
        <f t="shared" si="43"/>
        <v>0</v>
      </c>
      <c r="H141" s="67"/>
      <c r="I141" s="69">
        <f>I142</f>
        <v>0</v>
      </c>
      <c r="J141" s="119"/>
      <c r="K141" s="67"/>
      <c r="L141" s="80"/>
      <c r="M141" s="69">
        <f>M142</f>
        <v>0</v>
      </c>
      <c r="N141" s="119"/>
      <c r="O141" s="80"/>
    </row>
    <row r="142" spans="1:15" ht="47.25" x14ac:dyDescent="0.25">
      <c r="A142" s="103" t="s">
        <v>359</v>
      </c>
      <c r="B142" s="93" t="s">
        <v>360</v>
      </c>
      <c r="C142" s="67">
        <f>C143</f>
        <v>15780969.890000001</v>
      </c>
      <c r="D142" s="67">
        <f>D143</f>
        <v>0</v>
      </c>
      <c r="E142" s="71">
        <f t="shared" si="43"/>
        <v>15780969.890000001</v>
      </c>
      <c r="F142" s="67">
        <f>F143</f>
        <v>0</v>
      </c>
      <c r="G142" s="71">
        <f t="shared" si="43"/>
        <v>15780969.890000001</v>
      </c>
      <c r="H142" s="67">
        <f t="shared" ref="H142:K142" si="52">H143</f>
        <v>14047067.869999999</v>
      </c>
      <c r="I142" s="68">
        <v>0</v>
      </c>
      <c r="J142" s="120"/>
      <c r="K142" s="67">
        <f t="shared" si="52"/>
        <v>14047067.869999999</v>
      </c>
      <c r="L142" s="67">
        <f t="shared" ref="L142:O142" si="53">L143</f>
        <v>13426284.48</v>
      </c>
      <c r="M142" s="85"/>
      <c r="N142" s="126"/>
      <c r="O142" s="67">
        <f t="shared" si="53"/>
        <v>13426284.48</v>
      </c>
    </row>
    <row r="143" spans="1:15" ht="47.25" x14ac:dyDescent="0.25">
      <c r="A143" s="103" t="s">
        <v>340</v>
      </c>
      <c r="B143" s="93" t="s">
        <v>341</v>
      </c>
      <c r="C143" s="67">
        <v>15780969.890000001</v>
      </c>
      <c r="D143" s="74"/>
      <c r="E143" s="71">
        <f t="shared" si="43"/>
        <v>15780969.890000001</v>
      </c>
      <c r="F143" s="74"/>
      <c r="G143" s="71">
        <f t="shared" si="43"/>
        <v>15780969.890000001</v>
      </c>
      <c r="H143" s="67">
        <v>14047067.869999999</v>
      </c>
      <c r="I143" s="77"/>
      <c r="J143" s="121"/>
      <c r="K143" s="67">
        <v>14047067.869999999</v>
      </c>
      <c r="L143" s="80">
        <v>13426284.48</v>
      </c>
      <c r="M143" s="77"/>
      <c r="N143" s="121"/>
      <c r="O143" s="80">
        <v>13426284.48</v>
      </c>
    </row>
    <row r="144" spans="1:15" ht="47.25" hidden="1" x14ac:dyDescent="0.25">
      <c r="A144" s="100" t="s">
        <v>361</v>
      </c>
      <c r="B144" s="93" t="s">
        <v>362</v>
      </c>
      <c r="C144" s="67">
        <f>C145</f>
        <v>0</v>
      </c>
      <c r="D144" s="67">
        <f>D145</f>
        <v>0</v>
      </c>
      <c r="E144" s="71">
        <f t="shared" si="43"/>
        <v>0</v>
      </c>
      <c r="F144" s="67">
        <f>F145</f>
        <v>0</v>
      </c>
      <c r="G144" s="71">
        <f t="shared" si="43"/>
        <v>0</v>
      </c>
      <c r="H144" s="67">
        <f t="shared" ref="H144:K144" si="54">H145</f>
        <v>0</v>
      </c>
      <c r="I144" s="77"/>
      <c r="J144" s="121"/>
      <c r="K144" s="67">
        <f t="shared" si="54"/>
        <v>0</v>
      </c>
      <c r="L144" s="67">
        <f t="shared" ref="L144:O144" si="55">L145</f>
        <v>0</v>
      </c>
      <c r="M144" s="77"/>
      <c r="N144" s="121"/>
      <c r="O144" s="67">
        <f t="shared" si="55"/>
        <v>0</v>
      </c>
    </row>
    <row r="145" spans="1:15" ht="47.25" hidden="1" x14ac:dyDescent="0.25">
      <c r="A145" s="100" t="s">
        <v>363</v>
      </c>
      <c r="B145" s="93" t="s">
        <v>364</v>
      </c>
      <c r="C145" s="67"/>
      <c r="D145" s="74"/>
      <c r="E145" s="71">
        <f t="shared" si="43"/>
        <v>0</v>
      </c>
      <c r="F145" s="74"/>
      <c r="G145" s="71">
        <f t="shared" si="43"/>
        <v>0</v>
      </c>
      <c r="H145" s="67"/>
      <c r="I145" s="77"/>
      <c r="J145" s="121"/>
      <c r="K145" s="67"/>
      <c r="L145" s="79"/>
      <c r="M145" s="77"/>
      <c r="N145" s="77"/>
      <c r="O145" s="79"/>
    </row>
    <row r="146" spans="1:15" ht="31.5" x14ac:dyDescent="0.25">
      <c r="A146" s="100" t="s">
        <v>365</v>
      </c>
      <c r="B146" s="93" t="s">
        <v>366</v>
      </c>
      <c r="C146" s="67">
        <f>C147</f>
        <v>5034690</v>
      </c>
      <c r="D146" s="74">
        <f>D147</f>
        <v>0</v>
      </c>
      <c r="E146" s="71">
        <f t="shared" si="43"/>
        <v>5034690</v>
      </c>
      <c r="F146" s="74">
        <f>F147</f>
        <v>0</v>
      </c>
      <c r="G146" s="71">
        <f t="shared" si="43"/>
        <v>5034690</v>
      </c>
      <c r="H146" s="67">
        <f>H147</f>
        <v>5034690</v>
      </c>
      <c r="I146" s="77"/>
      <c r="J146" s="121"/>
      <c r="K146" s="67">
        <f>K147</f>
        <v>5034690</v>
      </c>
      <c r="L146" s="67">
        <f>L147</f>
        <v>5034690</v>
      </c>
      <c r="M146" s="77"/>
      <c r="N146" s="121"/>
      <c r="O146" s="67">
        <f>O147</f>
        <v>5034690</v>
      </c>
    </row>
    <row r="147" spans="1:15" ht="31.5" x14ac:dyDescent="0.25">
      <c r="A147" s="100" t="s">
        <v>335</v>
      </c>
      <c r="B147" s="93" t="s">
        <v>336</v>
      </c>
      <c r="C147" s="67">
        <v>5034690</v>
      </c>
      <c r="D147" s="74"/>
      <c r="E147" s="71">
        <f t="shared" si="43"/>
        <v>5034690</v>
      </c>
      <c r="F147" s="74"/>
      <c r="G147" s="71">
        <f t="shared" si="43"/>
        <v>5034690</v>
      </c>
      <c r="H147" s="67">
        <v>5034690</v>
      </c>
      <c r="I147" s="77"/>
      <c r="J147" s="121"/>
      <c r="K147" s="67">
        <v>5034690</v>
      </c>
      <c r="L147" s="67">
        <v>5034690</v>
      </c>
      <c r="M147" s="77"/>
      <c r="N147" s="121"/>
      <c r="O147" s="67">
        <v>5034690</v>
      </c>
    </row>
    <row r="148" spans="1:15" x14ac:dyDescent="0.25">
      <c r="A148" s="100" t="s">
        <v>611</v>
      </c>
      <c r="B148" s="93" t="s">
        <v>612</v>
      </c>
      <c r="C148" s="67">
        <f>C149</f>
        <v>884248</v>
      </c>
      <c r="D148" s="67">
        <f>D149</f>
        <v>-884248</v>
      </c>
      <c r="E148" s="71">
        <f t="shared" si="43"/>
        <v>0</v>
      </c>
      <c r="F148" s="67">
        <f>F149</f>
        <v>0</v>
      </c>
      <c r="G148" s="71">
        <f t="shared" si="43"/>
        <v>0</v>
      </c>
      <c r="H148" s="67">
        <f t="shared" ref="H148:K148" si="56">H149</f>
        <v>0</v>
      </c>
      <c r="I148" s="77"/>
      <c r="J148" s="121"/>
      <c r="K148" s="67">
        <f t="shared" si="56"/>
        <v>0</v>
      </c>
      <c r="L148" s="67">
        <f t="shared" ref="L148:O148" si="57">L149</f>
        <v>0</v>
      </c>
      <c r="M148" s="77"/>
      <c r="N148" s="121"/>
      <c r="O148" s="67">
        <f t="shared" si="57"/>
        <v>0</v>
      </c>
    </row>
    <row r="149" spans="1:15" ht="31.5" x14ac:dyDescent="0.25">
      <c r="A149" s="100" t="s">
        <v>613</v>
      </c>
      <c r="B149" s="93" t="s">
        <v>614</v>
      </c>
      <c r="C149" s="67">
        <v>884248</v>
      </c>
      <c r="D149" s="74">
        <v>-884248</v>
      </c>
      <c r="E149" s="71">
        <f t="shared" si="43"/>
        <v>0</v>
      </c>
      <c r="F149" s="74">
        <v>0</v>
      </c>
      <c r="G149" s="71">
        <f t="shared" si="43"/>
        <v>0</v>
      </c>
      <c r="H149" s="67"/>
      <c r="I149" s="77"/>
      <c r="J149" s="121"/>
      <c r="K149" s="67"/>
      <c r="L149" s="67"/>
      <c r="M149" s="77"/>
      <c r="N149" s="121"/>
      <c r="O149" s="67"/>
    </row>
    <row r="150" spans="1:15" x14ac:dyDescent="0.25">
      <c r="A150" s="100" t="s">
        <v>367</v>
      </c>
      <c r="B150" s="93" t="s">
        <v>615</v>
      </c>
      <c r="C150" s="67">
        <f>C151</f>
        <v>118776</v>
      </c>
      <c r="D150" s="74">
        <f>D151</f>
        <v>106383</v>
      </c>
      <c r="E150" s="71">
        <f t="shared" si="43"/>
        <v>225159</v>
      </c>
      <c r="F150" s="74">
        <f>F151</f>
        <v>0</v>
      </c>
      <c r="G150" s="71">
        <f t="shared" si="43"/>
        <v>225159</v>
      </c>
      <c r="H150" s="67">
        <f>H151</f>
        <v>117652</v>
      </c>
      <c r="I150" s="77"/>
      <c r="J150" s="121"/>
      <c r="K150" s="67">
        <f>K151</f>
        <v>117652</v>
      </c>
      <c r="L150" s="67">
        <f>L151</f>
        <v>120710</v>
      </c>
      <c r="M150" s="77"/>
      <c r="N150" s="121"/>
      <c r="O150" s="67">
        <f>O151</f>
        <v>120710</v>
      </c>
    </row>
    <row r="151" spans="1:15" x14ac:dyDescent="0.25">
      <c r="A151" s="100" t="s">
        <v>368</v>
      </c>
      <c r="B151" s="93" t="s">
        <v>616</v>
      </c>
      <c r="C151" s="67">
        <v>118776</v>
      </c>
      <c r="D151" s="74">
        <v>106383</v>
      </c>
      <c r="E151" s="71">
        <f t="shared" si="43"/>
        <v>225159</v>
      </c>
      <c r="F151" s="74">
        <v>0</v>
      </c>
      <c r="G151" s="71">
        <f t="shared" si="43"/>
        <v>225159</v>
      </c>
      <c r="H151" s="67">
        <v>117652</v>
      </c>
      <c r="I151" s="77"/>
      <c r="J151" s="121"/>
      <c r="K151" s="67">
        <v>117652</v>
      </c>
      <c r="L151" s="67">
        <v>120710</v>
      </c>
      <c r="M151" s="77"/>
      <c r="N151" s="121"/>
      <c r="O151" s="67">
        <v>120710</v>
      </c>
    </row>
    <row r="152" spans="1:15" ht="31.5" x14ac:dyDescent="0.25">
      <c r="A152" s="100" t="s">
        <v>643</v>
      </c>
      <c r="B152" s="93" t="s">
        <v>644</v>
      </c>
      <c r="C152" s="67">
        <f>C153</f>
        <v>0</v>
      </c>
      <c r="D152" s="74">
        <f>D153</f>
        <v>0</v>
      </c>
      <c r="E152" s="71">
        <f t="shared" si="43"/>
        <v>0</v>
      </c>
      <c r="F152" s="74">
        <f>F153</f>
        <v>0</v>
      </c>
      <c r="G152" s="71">
        <f t="shared" si="43"/>
        <v>0</v>
      </c>
      <c r="H152" s="67">
        <f t="shared" ref="H152:K152" si="58">H153</f>
        <v>15767849.460000001</v>
      </c>
      <c r="I152" s="77"/>
      <c r="J152" s="121"/>
      <c r="K152" s="67">
        <f t="shared" si="58"/>
        <v>15767849.460000001</v>
      </c>
      <c r="L152" s="67">
        <f t="shared" ref="L152:O152" si="59">L153</f>
        <v>96138602.150000006</v>
      </c>
      <c r="M152" s="77"/>
      <c r="N152" s="121"/>
      <c r="O152" s="67">
        <f t="shared" si="59"/>
        <v>96138602.150000006</v>
      </c>
    </row>
    <row r="153" spans="1:15" ht="31.5" x14ac:dyDescent="0.25">
      <c r="A153" s="100" t="s">
        <v>645</v>
      </c>
      <c r="B153" s="93" t="s">
        <v>646</v>
      </c>
      <c r="C153" s="67">
        <v>0</v>
      </c>
      <c r="D153" s="74"/>
      <c r="E153" s="71">
        <f t="shared" si="43"/>
        <v>0</v>
      </c>
      <c r="F153" s="74"/>
      <c r="G153" s="71">
        <f t="shared" si="43"/>
        <v>0</v>
      </c>
      <c r="H153" s="67">
        <v>15767849.460000001</v>
      </c>
      <c r="I153" s="77"/>
      <c r="J153" s="121"/>
      <c r="K153" s="67">
        <v>15767849.460000001</v>
      </c>
      <c r="L153" s="67">
        <v>96138602.150000006</v>
      </c>
      <c r="M153" s="77"/>
      <c r="N153" s="121"/>
      <c r="O153" s="67">
        <v>96138602.150000006</v>
      </c>
    </row>
    <row r="154" spans="1:15" ht="31.5" hidden="1" x14ac:dyDescent="0.25">
      <c r="A154" s="103" t="s">
        <v>617</v>
      </c>
      <c r="B154" s="93" t="s">
        <v>618</v>
      </c>
      <c r="C154" s="67">
        <f>C155</f>
        <v>0</v>
      </c>
      <c r="D154" s="74">
        <f>D155</f>
        <v>0</v>
      </c>
      <c r="E154" s="71">
        <f t="shared" si="43"/>
        <v>0</v>
      </c>
      <c r="F154" s="74">
        <f>F155</f>
        <v>0</v>
      </c>
      <c r="G154" s="71">
        <f t="shared" si="43"/>
        <v>0</v>
      </c>
      <c r="H154" s="67"/>
      <c r="I154" s="77"/>
      <c r="J154" s="121"/>
      <c r="K154" s="67"/>
      <c r="L154" s="67"/>
      <c r="M154" s="77"/>
      <c r="N154" s="121"/>
      <c r="O154" s="67"/>
    </row>
    <row r="155" spans="1:15" ht="31.5" hidden="1" x14ac:dyDescent="0.25">
      <c r="A155" s="103" t="s">
        <v>619</v>
      </c>
      <c r="B155" s="93" t="s">
        <v>620</v>
      </c>
      <c r="C155" s="67">
        <v>0</v>
      </c>
      <c r="D155" s="74"/>
      <c r="E155" s="71">
        <f t="shared" si="43"/>
        <v>0</v>
      </c>
      <c r="F155" s="74"/>
      <c r="G155" s="71">
        <f t="shared" si="43"/>
        <v>0</v>
      </c>
      <c r="H155" s="67"/>
      <c r="I155" s="77"/>
      <c r="J155" s="121"/>
      <c r="K155" s="67"/>
      <c r="L155" s="67"/>
      <c r="M155" s="77"/>
      <c r="N155" s="121"/>
      <c r="O155" s="67"/>
    </row>
    <row r="156" spans="1:15" x14ac:dyDescent="0.25">
      <c r="A156" s="103" t="s">
        <v>347</v>
      </c>
      <c r="B156" s="93" t="s">
        <v>329</v>
      </c>
      <c r="C156" s="67">
        <f>C157</f>
        <v>8586495</v>
      </c>
      <c r="D156" s="74">
        <f>D157</f>
        <v>884248</v>
      </c>
      <c r="E156" s="71">
        <f t="shared" si="43"/>
        <v>9470743</v>
      </c>
      <c r="F156" s="74">
        <f>F157</f>
        <v>0</v>
      </c>
      <c r="G156" s="71">
        <f t="shared" si="43"/>
        <v>9470743</v>
      </c>
      <c r="H156" s="67">
        <f>H157</f>
        <v>7659582</v>
      </c>
      <c r="I156" s="77"/>
      <c r="J156" s="121"/>
      <c r="K156" s="67">
        <f>K157</f>
        <v>7659582</v>
      </c>
      <c r="L156" s="67">
        <f>L157</f>
        <v>7915571</v>
      </c>
      <c r="M156" s="77"/>
      <c r="N156" s="121"/>
      <c r="O156" s="67">
        <f>O157</f>
        <v>7915571</v>
      </c>
    </row>
    <row r="157" spans="1:15" x14ac:dyDescent="0.25">
      <c r="A157" s="103" t="s">
        <v>348</v>
      </c>
      <c r="B157" s="93" t="s">
        <v>330</v>
      </c>
      <c r="C157" s="67">
        <v>8586495</v>
      </c>
      <c r="D157" s="74">
        <v>884248</v>
      </c>
      <c r="E157" s="71">
        <f t="shared" si="43"/>
        <v>9470743</v>
      </c>
      <c r="F157" s="74">
        <v>0</v>
      </c>
      <c r="G157" s="71">
        <f t="shared" si="43"/>
        <v>9470743</v>
      </c>
      <c r="H157" s="67">
        <v>7659582</v>
      </c>
      <c r="I157" s="77"/>
      <c r="J157" s="121"/>
      <c r="K157" s="67">
        <v>7659582</v>
      </c>
      <c r="L157" s="79">
        <v>7915571</v>
      </c>
      <c r="M157" s="77"/>
      <c r="N157" s="77"/>
      <c r="O157" s="79">
        <v>7915571</v>
      </c>
    </row>
    <row r="158" spans="1:15" x14ac:dyDescent="0.25">
      <c r="A158" s="103" t="s">
        <v>323</v>
      </c>
      <c r="B158" s="96" t="s">
        <v>326</v>
      </c>
      <c r="C158" s="74">
        <f>C159+C161+C163+C165</f>
        <v>397552368.35000002</v>
      </c>
      <c r="D158" s="74"/>
      <c r="E158" s="71">
        <f t="shared" si="43"/>
        <v>397552368.35000002</v>
      </c>
      <c r="F158" s="74">
        <f>F159+F161+F163+F165</f>
        <v>2916400</v>
      </c>
      <c r="G158" s="71">
        <f t="shared" si="43"/>
        <v>400468768.35000002</v>
      </c>
      <c r="H158" s="74">
        <f>H159+H161+H163+H165</f>
        <v>403245361.27999997</v>
      </c>
      <c r="I158" s="127">
        <f>I159+I163</f>
        <v>0</v>
      </c>
      <c r="J158" s="128">
        <f>J159</f>
        <v>3124300</v>
      </c>
      <c r="K158" s="74">
        <f>K159+K161+K163+K165</f>
        <v>406369661.27999997</v>
      </c>
      <c r="L158" s="74">
        <f>L159+L161+L163+L165</f>
        <v>403688571.20999998</v>
      </c>
      <c r="M158" s="129">
        <f>M159+M163</f>
        <v>0</v>
      </c>
      <c r="N158" s="129">
        <f>N159+N163</f>
        <v>2844900</v>
      </c>
      <c r="O158" s="74">
        <f>O159+O161+O163+O165</f>
        <v>406533471.20999992</v>
      </c>
    </row>
    <row r="159" spans="1:15" ht="31.5" x14ac:dyDescent="0.25">
      <c r="A159" s="103" t="s">
        <v>324</v>
      </c>
      <c r="B159" s="96" t="s">
        <v>327</v>
      </c>
      <c r="C159" s="74">
        <f>C160</f>
        <v>395020616.35000002</v>
      </c>
      <c r="D159" s="74">
        <f>D160</f>
        <v>-41507346.409999996</v>
      </c>
      <c r="E159" s="71">
        <f t="shared" si="43"/>
        <v>353513269.94000006</v>
      </c>
      <c r="F159" s="74">
        <f>F160</f>
        <v>2916400</v>
      </c>
      <c r="G159" s="71">
        <f t="shared" si="43"/>
        <v>356429669.94000006</v>
      </c>
      <c r="H159" s="74">
        <f t="shared" ref="H159:K159" si="60">H160</f>
        <v>400648581.27999997</v>
      </c>
      <c r="I159" s="115">
        <f>I160</f>
        <v>-46644588.409999996</v>
      </c>
      <c r="J159" s="115">
        <f>J160</f>
        <v>3124300</v>
      </c>
      <c r="K159" s="74">
        <f t="shared" si="60"/>
        <v>357128292.87</v>
      </c>
      <c r="L159" s="74">
        <f t="shared" ref="L159:O159" si="61">L160</f>
        <v>401157204.20999998</v>
      </c>
      <c r="M159" s="115">
        <f>M160</f>
        <v>-46644588.409999996</v>
      </c>
      <c r="N159" s="122">
        <f>N160</f>
        <v>2844900</v>
      </c>
      <c r="O159" s="74">
        <f t="shared" si="61"/>
        <v>357357515.79999995</v>
      </c>
    </row>
    <row r="160" spans="1:15" ht="31.5" x14ac:dyDescent="0.25">
      <c r="A160" s="103" t="s">
        <v>325</v>
      </c>
      <c r="B160" s="96" t="s">
        <v>328</v>
      </c>
      <c r="C160" s="74">
        <v>395020616.35000002</v>
      </c>
      <c r="D160" s="114">
        <v>-41507346.409999996</v>
      </c>
      <c r="E160" s="71">
        <f t="shared" si="43"/>
        <v>353513269.94000006</v>
      </c>
      <c r="F160" s="114">
        <v>2916400</v>
      </c>
      <c r="G160" s="71">
        <f t="shared" si="43"/>
        <v>356429669.94000006</v>
      </c>
      <c r="H160" s="74">
        <v>400648581.27999997</v>
      </c>
      <c r="I160" s="114">
        <v>-46644588.409999996</v>
      </c>
      <c r="J160" s="123">
        <v>3124300</v>
      </c>
      <c r="K160" s="74">
        <f>H160+I160+J160</f>
        <v>357128292.87</v>
      </c>
      <c r="L160" s="74">
        <v>401157204.20999998</v>
      </c>
      <c r="M160" s="114">
        <v>-46644588.409999996</v>
      </c>
      <c r="N160" s="123">
        <v>2844900</v>
      </c>
      <c r="O160" s="74">
        <f>L160+M160+N160</f>
        <v>357357515.79999995</v>
      </c>
    </row>
    <row r="161" spans="1:15" ht="63" x14ac:dyDescent="0.25">
      <c r="A161" s="103" t="s">
        <v>369</v>
      </c>
      <c r="B161" s="96" t="s">
        <v>370</v>
      </c>
      <c r="C161" s="74">
        <f>C162</f>
        <v>2393066</v>
      </c>
      <c r="D161" s="69">
        <f>D162</f>
        <v>0</v>
      </c>
      <c r="E161" s="71">
        <f t="shared" si="43"/>
        <v>2393066</v>
      </c>
      <c r="F161" s="69">
        <f>F162</f>
        <v>0</v>
      </c>
      <c r="G161" s="71">
        <f t="shared" si="43"/>
        <v>2393066</v>
      </c>
      <c r="H161" s="74">
        <f>H162</f>
        <v>2393066</v>
      </c>
      <c r="I161" s="69">
        <f>I5+I118</f>
        <v>0</v>
      </c>
      <c r="J161" s="119"/>
      <c r="K161" s="74">
        <f>K162</f>
        <v>2393066</v>
      </c>
      <c r="L161" s="74">
        <f>L162</f>
        <v>2393066</v>
      </c>
      <c r="M161" s="69">
        <f>M5+M118</f>
        <v>0</v>
      </c>
      <c r="N161" s="119"/>
      <c r="O161" s="74">
        <f>O162</f>
        <v>2393066</v>
      </c>
    </row>
    <row r="162" spans="1:15" ht="63" x14ac:dyDescent="0.25">
      <c r="A162" s="103" t="s">
        <v>334</v>
      </c>
      <c r="B162" s="96" t="s">
        <v>333</v>
      </c>
      <c r="C162" s="74">
        <v>2393066</v>
      </c>
      <c r="D162" s="68"/>
      <c r="E162" s="71">
        <f t="shared" si="43"/>
        <v>2393066</v>
      </c>
      <c r="F162" s="68"/>
      <c r="G162" s="71">
        <f t="shared" si="43"/>
        <v>2393066</v>
      </c>
      <c r="H162" s="112">
        <v>2393066</v>
      </c>
      <c r="I162" s="77"/>
      <c r="J162" s="77"/>
      <c r="K162" s="112">
        <v>2393066</v>
      </c>
      <c r="L162" s="112">
        <v>2393066</v>
      </c>
      <c r="M162" s="77"/>
      <c r="N162" s="77"/>
      <c r="O162" s="112">
        <v>2393066</v>
      </c>
    </row>
    <row r="163" spans="1:15" ht="47.25" x14ac:dyDescent="0.25">
      <c r="A163" s="103" t="s">
        <v>371</v>
      </c>
      <c r="B163" s="96" t="s">
        <v>647</v>
      </c>
      <c r="C163" s="74">
        <f>C164</f>
        <v>130000</v>
      </c>
      <c r="D163" s="114">
        <f>D164</f>
        <v>41507346.409999996</v>
      </c>
      <c r="E163" s="71">
        <f t="shared" si="43"/>
        <v>41637346.409999996</v>
      </c>
      <c r="F163" s="114">
        <f>F164</f>
        <v>0</v>
      </c>
      <c r="G163" s="71">
        <f t="shared" si="43"/>
        <v>41637346.409999996</v>
      </c>
      <c r="H163" s="112">
        <f t="shared" ref="H163:K163" si="62">H164</f>
        <v>130000</v>
      </c>
      <c r="I163" s="114">
        <f>I164</f>
        <v>46644588.409999996</v>
      </c>
      <c r="J163" s="114"/>
      <c r="K163" s="112">
        <f t="shared" si="62"/>
        <v>46774588.409999996</v>
      </c>
      <c r="L163" s="112">
        <f t="shared" ref="L163:O163" si="63">L164</f>
        <v>130000</v>
      </c>
      <c r="M163" s="114">
        <f>M164</f>
        <v>46644588.409999996</v>
      </c>
      <c r="N163" s="114"/>
      <c r="O163" s="112">
        <f t="shared" si="63"/>
        <v>46774588.409999996</v>
      </c>
    </row>
    <row r="164" spans="1:15" ht="47.25" x14ac:dyDescent="0.25">
      <c r="A164" s="103" t="s">
        <v>339</v>
      </c>
      <c r="B164" s="96" t="s">
        <v>648</v>
      </c>
      <c r="C164" s="74">
        <v>130000</v>
      </c>
      <c r="D164" s="114">
        <v>41507346.409999996</v>
      </c>
      <c r="E164" s="71">
        <f t="shared" si="43"/>
        <v>41637346.409999996</v>
      </c>
      <c r="F164" s="114">
        <v>0</v>
      </c>
      <c r="G164" s="71">
        <f t="shared" si="43"/>
        <v>41637346.409999996</v>
      </c>
      <c r="H164" s="112">
        <v>130000</v>
      </c>
      <c r="I164" s="114">
        <v>46644588.409999996</v>
      </c>
      <c r="J164" s="114"/>
      <c r="K164" s="112">
        <f>H164+I164</f>
        <v>46774588.409999996</v>
      </c>
      <c r="L164" s="112">
        <v>130000</v>
      </c>
      <c r="M164" s="114">
        <v>46644588.409999996</v>
      </c>
      <c r="N164" s="114"/>
      <c r="O164" s="112">
        <f>L164+M164</f>
        <v>46774588.409999996</v>
      </c>
    </row>
    <row r="165" spans="1:15" ht="47.25" x14ac:dyDescent="0.25">
      <c r="A165" s="105" t="s">
        <v>372</v>
      </c>
      <c r="B165" s="96" t="s">
        <v>373</v>
      </c>
      <c r="C165" s="74">
        <f>C166</f>
        <v>8686</v>
      </c>
      <c r="D165" s="68"/>
      <c r="E165" s="71">
        <f t="shared" si="43"/>
        <v>8686</v>
      </c>
      <c r="F165" s="68"/>
      <c r="G165" s="71">
        <f t="shared" si="43"/>
        <v>8686</v>
      </c>
      <c r="H165" s="112">
        <f>H166</f>
        <v>73714</v>
      </c>
      <c r="I165" s="77"/>
      <c r="J165" s="77"/>
      <c r="K165" s="112">
        <f>K166</f>
        <v>73714</v>
      </c>
      <c r="L165" s="112">
        <f>L166</f>
        <v>8301</v>
      </c>
      <c r="M165" s="77"/>
      <c r="N165" s="77"/>
      <c r="O165" s="112">
        <f>O166</f>
        <v>8301</v>
      </c>
    </row>
    <row r="166" spans="1:15" ht="47.25" x14ac:dyDescent="0.25">
      <c r="A166" s="105" t="s">
        <v>374</v>
      </c>
      <c r="B166" s="96" t="s">
        <v>375</v>
      </c>
      <c r="C166" s="74">
        <v>8686</v>
      </c>
      <c r="D166" s="68"/>
      <c r="E166" s="71">
        <f t="shared" si="43"/>
        <v>8686</v>
      </c>
      <c r="F166" s="68"/>
      <c r="G166" s="71">
        <f t="shared" si="43"/>
        <v>8686</v>
      </c>
      <c r="H166" s="112">
        <v>73714</v>
      </c>
      <c r="I166" s="77"/>
      <c r="J166" s="77"/>
      <c r="K166" s="112">
        <v>73714</v>
      </c>
      <c r="L166" s="81">
        <v>8301</v>
      </c>
      <c r="M166" s="77"/>
      <c r="N166" s="77"/>
      <c r="O166" s="81">
        <v>8301</v>
      </c>
    </row>
    <row r="167" spans="1:15" x14ac:dyDescent="0.25">
      <c r="A167" s="103" t="s">
        <v>322</v>
      </c>
      <c r="B167" s="96" t="s">
        <v>321</v>
      </c>
      <c r="C167" s="74">
        <f>C168+C170+C172+C174+C176</f>
        <v>46630358.030000001</v>
      </c>
      <c r="D167" s="68"/>
      <c r="E167" s="71">
        <f t="shared" si="43"/>
        <v>46630358.030000001</v>
      </c>
      <c r="F167" s="68">
        <f>F176</f>
        <v>2731478.77</v>
      </c>
      <c r="G167" s="71">
        <f t="shared" si="43"/>
        <v>49361836.800000004</v>
      </c>
      <c r="H167" s="112">
        <f t="shared" ref="H167:K167" si="64">H168+H170+H172+H174+H176</f>
        <v>46942838.030000001</v>
      </c>
      <c r="I167" s="77"/>
      <c r="J167" s="77"/>
      <c r="K167" s="112">
        <f t="shared" si="64"/>
        <v>46942838.030000001</v>
      </c>
      <c r="L167" s="112">
        <f t="shared" ref="L167:O167" si="65">L168+L170+L172+L174+L176</f>
        <v>46942838.030000001</v>
      </c>
      <c r="M167" s="77"/>
      <c r="N167" s="77"/>
      <c r="O167" s="112">
        <f t="shared" si="65"/>
        <v>46942838.030000001</v>
      </c>
    </row>
    <row r="168" spans="1:15" ht="47.25" x14ac:dyDescent="0.25">
      <c r="A168" s="103" t="s">
        <v>376</v>
      </c>
      <c r="B168" s="96" t="s">
        <v>377</v>
      </c>
      <c r="C168" s="74">
        <f>C169</f>
        <v>11963563</v>
      </c>
      <c r="D168" s="68"/>
      <c r="E168" s="71">
        <f t="shared" si="43"/>
        <v>11963563</v>
      </c>
      <c r="F168" s="68"/>
      <c r="G168" s="71">
        <f t="shared" si="43"/>
        <v>11963563</v>
      </c>
      <c r="H168" s="112">
        <f>H169</f>
        <v>11963563</v>
      </c>
      <c r="I168" s="77"/>
      <c r="J168" s="77"/>
      <c r="K168" s="112">
        <f>K169</f>
        <v>11963563</v>
      </c>
      <c r="L168" s="112">
        <f>L169</f>
        <v>11963563</v>
      </c>
      <c r="M168" s="77"/>
      <c r="N168" s="77"/>
      <c r="O168" s="112">
        <f>O169</f>
        <v>11963563</v>
      </c>
    </row>
    <row r="169" spans="1:15" ht="47.25" x14ac:dyDescent="0.25">
      <c r="A169" s="103" t="s">
        <v>337</v>
      </c>
      <c r="B169" s="96" t="s">
        <v>338</v>
      </c>
      <c r="C169" s="74">
        <v>11963563</v>
      </c>
      <c r="D169" s="68"/>
      <c r="E169" s="71">
        <f t="shared" si="43"/>
        <v>11963563</v>
      </c>
      <c r="F169" s="68"/>
      <c r="G169" s="71">
        <f t="shared" si="43"/>
        <v>11963563</v>
      </c>
      <c r="H169" s="112">
        <v>11963563</v>
      </c>
      <c r="I169" s="77"/>
      <c r="J169" s="77"/>
      <c r="K169" s="112">
        <v>11963563</v>
      </c>
      <c r="L169" s="112">
        <v>11963563</v>
      </c>
      <c r="M169" s="77"/>
      <c r="N169" s="77"/>
      <c r="O169" s="112">
        <v>11963563</v>
      </c>
    </row>
    <row r="170" spans="1:15" ht="110.25" x14ac:dyDescent="0.25">
      <c r="A170" s="103" t="s">
        <v>649</v>
      </c>
      <c r="B170" s="96" t="s">
        <v>650</v>
      </c>
      <c r="C170" s="74">
        <f>C171</f>
        <v>1328040</v>
      </c>
      <c r="D170" s="68"/>
      <c r="E170" s="71">
        <f t="shared" si="43"/>
        <v>1328040</v>
      </c>
      <c r="F170" s="68"/>
      <c r="G170" s="71">
        <f t="shared" si="43"/>
        <v>1328040</v>
      </c>
      <c r="H170" s="112">
        <f t="shared" ref="H170:K170" si="66">H171</f>
        <v>1328040</v>
      </c>
      <c r="I170" s="77"/>
      <c r="J170" s="77"/>
      <c r="K170" s="112">
        <f t="shared" si="66"/>
        <v>1328040</v>
      </c>
      <c r="L170" s="112">
        <f t="shared" ref="L170:O170" si="67">L171</f>
        <v>1328040</v>
      </c>
      <c r="M170" s="77"/>
      <c r="N170" s="77"/>
      <c r="O170" s="112">
        <f t="shared" si="67"/>
        <v>1328040</v>
      </c>
    </row>
    <row r="171" spans="1:15" ht="126" x14ac:dyDescent="0.25">
      <c r="A171" s="103" t="s">
        <v>651</v>
      </c>
      <c r="B171" s="96" t="s">
        <v>652</v>
      </c>
      <c r="C171" s="74">
        <v>1328040</v>
      </c>
      <c r="D171" s="68"/>
      <c r="E171" s="71">
        <f t="shared" si="43"/>
        <v>1328040</v>
      </c>
      <c r="F171" s="68"/>
      <c r="G171" s="71">
        <f t="shared" si="43"/>
        <v>1328040</v>
      </c>
      <c r="H171" s="112">
        <v>1328040</v>
      </c>
      <c r="I171" s="77"/>
      <c r="J171" s="77"/>
      <c r="K171" s="112">
        <v>1328040</v>
      </c>
      <c r="L171" s="112">
        <v>1328040</v>
      </c>
      <c r="M171" s="77"/>
      <c r="N171" s="77"/>
      <c r="O171" s="112">
        <v>1328040</v>
      </c>
    </row>
    <row r="172" spans="1:15" ht="50.25" customHeight="1" x14ac:dyDescent="0.25">
      <c r="A172" s="103" t="s">
        <v>378</v>
      </c>
      <c r="B172" s="96" t="s">
        <v>621</v>
      </c>
      <c r="C172" s="74">
        <f>C173</f>
        <v>2559475.0299999998</v>
      </c>
      <c r="D172" s="68"/>
      <c r="E172" s="71">
        <f t="shared" si="43"/>
        <v>2559475.0299999998</v>
      </c>
      <c r="F172" s="68"/>
      <c r="G172" s="71">
        <f t="shared" si="43"/>
        <v>2559475.0299999998</v>
      </c>
      <c r="H172" s="112">
        <f t="shared" ref="H172:K172" si="68">H173</f>
        <v>2559475.0299999998</v>
      </c>
      <c r="I172" s="77"/>
      <c r="J172" s="77"/>
      <c r="K172" s="112">
        <f t="shared" si="68"/>
        <v>2559475.0299999998</v>
      </c>
      <c r="L172" s="112">
        <f t="shared" ref="L172:O172" si="69">L173</f>
        <v>2559475.0299999998</v>
      </c>
      <c r="M172" s="77"/>
      <c r="N172" s="77"/>
      <c r="O172" s="112">
        <f t="shared" si="69"/>
        <v>2559475.0299999998</v>
      </c>
    </row>
    <row r="173" spans="1:15" ht="63" x14ac:dyDescent="0.25">
      <c r="A173" s="103" t="s">
        <v>342</v>
      </c>
      <c r="B173" s="96" t="s">
        <v>343</v>
      </c>
      <c r="C173" s="74">
        <v>2559475.0299999998</v>
      </c>
      <c r="D173" s="68"/>
      <c r="E173" s="71">
        <f t="shared" si="43"/>
        <v>2559475.0299999998</v>
      </c>
      <c r="F173" s="68"/>
      <c r="G173" s="71">
        <f t="shared" si="43"/>
        <v>2559475.0299999998</v>
      </c>
      <c r="H173" s="112">
        <v>2559475.0299999998</v>
      </c>
      <c r="I173" s="77"/>
      <c r="J173" s="77"/>
      <c r="K173" s="112">
        <v>2559475.0299999998</v>
      </c>
      <c r="L173" s="112">
        <v>2559475.0299999998</v>
      </c>
      <c r="M173" s="77"/>
      <c r="N173" s="77"/>
      <c r="O173" s="112">
        <v>2559475.0299999998</v>
      </c>
    </row>
    <row r="174" spans="1:15" ht="94.5" x14ac:dyDescent="0.25">
      <c r="A174" s="103" t="s">
        <v>379</v>
      </c>
      <c r="B174" s="96" t="s">
        <v>622</v>
      </c>
      <c r="C174" s="74">
        <f>C175</f>
        <v>30779280</v>
      </c>
      <c r="D174" s="68"/>
      <c r="E174" s="71">
        <f t="shared" si="43"/>
        <v>30779280</v>
      </c>
      <c r="F174" s="68"/>
      <c r="G174" s="71">
        <f t="shared" si="43"/>
        <v>30779280</v>
      </c>
      <c r="H174" s="112">
        <f t="shared" ref="H174:K174" si="70">H175</f>
        <v>31091760</v>
      </c>
      <c r="I174" s="77"/>
      <c r="J174" s="77"/>
      <c r="K174" s="112">
        <f t="shared" si="70"/>
        <v>31091760</v>
      </c>
      <c r="L174" s="112">
        <f t="shared" ref="L174:O174" si="71">L175</f>
        <v>31091760</v>
      </c>
      <c r="M174" s="77"/>
      <c r="N174" s="77"/>
      <c r="O174" s="112">
        <f t="shared" si="71"/>
        <v>31091760</v>
      </c>
    </row>
    <row r="175" spans="1:15" ht="94.5" x14ac:dyDescent="0.25">
      <c r="A175" s="103" t="s">
        <v>344</v>
      </c>
      <c r="B175" s="96" t="s">
        <v>623</v>
      </c>
      <c r="C175" s="74">
        <v>30779280</v>
      </c>
      <c r="D175" s="68"/>
      <c r="E175" s="71">
        <f t="shared" si="43"/>
        <v>30779280</v>
      </c>
      <c r="F175" s="68"/>
      <c r="G175" s="71">
        <f t="shared" si="43"/>
        <v>30779280</v>
      </c>
      <c r="H175" s="112">
        <v>31091760</v>
      </c>
      <c r="I175" s="77"/>
      <c r="J175" s="77"/>
      <c r="K175" s="112">
        <v>31091760</v>
      </c>
      <c r="L175" s="81">
        <v>31091760</v>
      </c>
      <c r="M175" s="77"/>
      <c r="N175" s="77"/>
      <c r="O175" s="81">
        <v>31091760</v>
      </c>
    </row>
    <row r="176" spans="1:15" x14ac:dyDescent="0.25">
      <c r="A176" s="103" t="s">
        <v>653</v>
      </c>
      <c r="B176" s="96" t="s">
        <v>654</v>
      </c>
      <c r="C176" s="74">
        <f>C177</f>
        <v>0</v>
      </c>
      <c r="D176" s="68"/>
      <c r="E176" s="71">
        <f t="shared" si="43"/>
        <v>0</v>
      </c>
      <c r="F176" s="68">
        <f>F177</f>
        <v>2731478.77</v>
      </c>
      <c r="G176" s="71">
        <f t="shared" si="43"/>
        <v>2731478.77</v>
      </c>
      <c r="H176" s="112"/>
      <c r="I176" s="77"/>
      <c r="J176" s="77"/>
      <c r="K176" s="112"/>
      <c r="L176" s="81"/>
      <c r="M176" s="77"/>
      <c r="N176" s="77"/>
      <c r="O176" s="81"/>
    </row>
    <row r="177" spans="1:15" ht="24.75" customHeight="1" x14ac:dyDescent="0.25">
      <c r="A177" s="103" t="s">
        <v>655</v>
      </c>
      <c r="B177" s="96" t="s">
        <v>656</v>
      </c>
      <c r="C177" s="74"/>
      <c r="D177" s="68"/>
      <c r="E177" s="71">
        <f t="shared" si="43"/>
        <v>0</v>
      </c>
      <c r="F177" s="68">
        <v>2731478.77</v>
      </c>
      <c r="G177" s="71">
        <f t="shared" si="43"/>
        <v>2731478.77</v>
      </c>
      <c r="H177" s="112"/>
      <c r="I177" s="77"/>
      <c r="J177" s="77"/>
      <c r="K177" s="112"/>
      <c r="L177" s="81"/>
      <c r="M177" s="77"/>
      <c r="N177" s="77"/>
      <c r="O177" s="81"/>
    </row>
    <row r="178" spans="1:15" ht="31.5" hidden="1" x14ac:dyDescent="0.25">
      <c r="A178" s="103" t="s">
        <v>657</v>
      </c>
      <c r="B178" s="96" t="s">
        <v>658</v>
      </c>
      <c r="C178" s="74">
        <f>C179</f>
        <v>0</v>
      </c>
      <c r="D178" s="68"/>
      <c r="E178" s="71">
        <f t="shared" si="43"/>
        <v>0</v>
      </c>
      <c r="F178" s="68"/>
      <c r="G178" s="71">
        <f t="shared" si="43"/>
        <v>0</v>
      </c>
      <c r="H178" s="112"/>
      <c r="I178" s="77"/>
      <c r="J178" s="77"/>
      <c r="K178" s="112"/>
      <c r="L178" s="81"/>
      <c r="M178" s="77"/>
      <c r="N178" s="77"/>
      <c r="O178" s="81"/>
    </row>
    <row r="179" spans="1:15" ht="31.5" hidden="1" x14ac:dyDescent="0.25">
      <c r="A179" s="103" t="s">
        <v>659</v>
      </c>
      <c r="B179" s="96" t="s">
        <v>660</v>
      </c>
      <c r="C179" s="74">
        <f>C180</f>
        <v>0</v>
      </c>
      <c r="D179" s="68"/>
      <c r="E179" s="71">
        <f t="shared" si="43"/>
        <v>0</v>
      </c>
      <c r="F179" s="68"/>
      <c r="G179" s="71">
        <f t="shared" si="43"/>
        <v>0</v>
      </c>
      <c r="H179" s="112"/>
      <c r="I179" s="77"/>
      <c r="J179" s="77"/>
      <c r="K179" s="112"/>
      <c r="L179" s="81"/>
      <c r="M179" s="77"/>
      <c r="N179" s="77"/>
      <c r="O179" s="81"/>
    </row>
    <row r="180" spans="1:15" ht="31.5" hidden="1" x14ac:dyDescent="0.25">
      <c r="A180" s="103" t="s">
        <v>661</v>
      </c>
      <c r="B180" s="96" t="s">
        <v>662</v>
      </c>
      <c r="C180" s="74"/>
      <c r="D180" s="68"/>
      <c r="E180" s="71">
        <f t="shared" si="43"/>
        <v>0</v>
      </c>
      <c r="F180" s="68"/>
      <c r="G180" s="71">
        <f t="shared" si="43"/>
        <v>0</v>
      </c>
      <c r="H180" s="112"/>
      <c r="I180" s="77"/>
      <c r="J180" s="77"/>
      <c r="K180" s="112"/>
      <c r="L180" s="81"/>
      <c r="M180" s="77"/>
      <c r="N180" s="77"/>
      <c r="O180" s="81"/>
    </row>
    <row r="181" spans="1:15" x14ac:dyDescent="0.25">
      <c r="A181" s="108"/>
      <c r="B181" s="109" t="s">
        <v>663</v>
      </c>
      <c r="C181" s="110">
        <f t="shared" ref="C181:O181" si="72">SUM(C5+C128)</f>
        <v>871561896.26999998</v>
      </c>
      <c r="D181" s="110">
        <f t="shared" si="72"/>
        <v>106383</v>
      </c>
      <c r="E181" s="110">
        <f t="shared" si="72"/>
        <v>871668279.26999998</v>
      </c>
      <c r="F181" s="110">
        <f t="shared" ref="F181:G181" si="73">SUM(F5+F128)</f>
        <v>21864013.510000002</v>
      </c>
      <c r="G181" s="110">
        <f t="shared" si="73"/>
        <v>893532292.77999997</v>
      </c>
      <c r="H181" s="111">
        <f t="shared" si="72"/>
        <v>821688340.63999999</v>
      </c>
      <c r="I181" s="111">
        <f t="shared" si="72"/>
        <v>0</v>
      </c>
      <c r="J181" s="111">
        <f t="shared" si="72"/>
        <v>3124300</v>
      </c>
      <c r="K181" s="111">
        <f t="shared" si="72"/>
        <v>824812640.63999999</v>
      </c>
      <c r="L181" s="111">
        <f t="shared" si="72"/>
        <v>871356566.86999989</v>
      </c>
      <c r="M181" s="111">
        <f t="shared" si="72"/>
        <v>0</v>
      </c>
      <c r="N181" s="111">
        <f t="shared" si="72"/>
        <v>2844900</v>
      </c>
      <c r="O181" s="111">
        <f t="shared" si="72"/>
        <v>874201466.86999989</v>
      </c>
    </row>
  </sheetData>
  <autoFilter ref="A4:O117"/>
  <sortState ref="A266:L277">
    <sortCondition ref="A266:A277"/>
  </sortState>
  <mergeCells count="3">
    <mergeCell ref="A3:O3"/>
    <mergeCell ref="A2:O2"/>
    <mergeCell ref="C1:O1"/>
  </mergeCells>
  <pageMargins left="0.15748031496062992" right="7.874015748031496E-2" top="0.51181102362204722" bottom="0.15748031496062992" header="0.15748031496062992" footer="0.15748031496062992"/>
  <pageSetup paperSize="9" scale="42"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06"/>
  <sheetViews>
    <sheetView workbookViewId="0">
      <selection activeCell="I3" sqref="I3"/>
    </sheetView>
  </sheetViews>
  <sheetFormatPr defaultColWidth="9.140625" defaultRowHeight="12.75" x14ac:dyDescent="0.25"/>
  <cols>
    <col min="1" max="1" width="32.5703125" style="12" customWidth="1"/>
    <col min="2" max="2" width="13.7109375" style="12" customWidth="1"/>
    <col min="3" max="4" width="22" style="12" customWidth="1"/>
    <col min="5" max="5" width="9.140625" style="12"/>
    <col min="6" max="6" width="13" style="12" customWidth="1"/>
    <col min="7" max="7" width="25.85546875" style="12" customWidth="1"/>
    <col min="8" max="8" width="20" style="19" customWidth="1"/>
    <col min="9" max="11" width="20" style="12" customWidth="1"/>
    <col min="12" max="16384" width="9.140625" style="12"/>
  </cols>
  <sheetData>
    <row r="1" spans="1:11" ht="32.25" customHeight="1" x14ac:dyDescent="0.25">
      <c r="B1" s="18" t="s">
        <v>0</v>
      </c>
      <c r="C1" s="18" t="s">
        <v>91</v>
      </c>
      <c r="D1" s="18" t="s">
        <v>92</v>
      </c>
    </row>
    <row r="2" spans="1:11" x14ac:dyDescent="0.2">
      <c r="A2" s="12" t="str">
        <f>B2&amp;C2</f>
        <v>8182 02 15001 02 0000 150</v>
      </c>
      <c r="B2" s="13">
        <v>818</v>
      </c>
      <c r="C2" s="14" t="s">
        <v>23</v>
      </c>
      <c r="D2" s="15">
        <v>12805744900</v>
      </c>
      <c r="F2" s="20" t="s">
        <v>94</v>
      </c>
      <c r="G2" s="20" t="s">
        <v>91</v>
      </c>
      <c r="H2" s="24" t="s">
        <v>93</v>
      </c>
      <c r="I2" s="23" t="s">
        <v>25</v>
      </c>
      <c r="J2" s="23" t="s">
        <v>26</v>
      </c>
      <c r="K2" s="23" t="s">
        <v>27</v>
      </c>
    </row>
    <row r="3" spans="1:11" x14ac:dyDescent="0.2">
      <c r="A3" s="12" t="str">
        <f t="shared" ref="A3:A66" si="0">B3&amp;C3</f>
        <v>8182 02 15002 02 0000 150</v>
      </c>
      <c r="B3" s="13">
        <v>818</v>
      </c>
      <c r="C3" s="14" t="s">
        <v>96</v>
      </c>
      <c r="D3" s="15">
        <v>513084000</v>
      </c>
      <c r="F3" s="21">
        <v>803</v>
      </c>
      <c r="G3" s="21" t="s">
        <v>84</v>
      </c>
      <c r="H3" s="24">
        <v>8501904</v>
      </c>
      <c r="I3" s="19">
        <f>IFERROR(VLOOKUP(F3&amp;G3,#REF!,8,FALSE),0)</f>
        <v>0</v>
      </c>
      <c r="J3" s="19">
        <f>IFERROR(VLOOKUP(F3&amp;G3,#REF!,14,FALSE),0)</f>
        <v>0</v>
      </c>
      <c r="K3" s="19">
        <f>IFERROR(VLOOKUP(F3&amp;G3,#REF!,19,FALSE),0)</f>
        <v>0</v>
      </c>
    </row>
    <row r="4" spans="1:11" x14ac:dyDescent="0.2">
      <c r="A4" s="12" t="str">
        <f t="shared" si="0"/>
        <v>8182 02 15009 02 0000 150</v>
      </c>
      <c r="B4" s="13">
        <v>818</v>
      </c>
      <c r="C4" s="13" t="s">
        <v>24</v>
      </c>
      <c r="D4" s="15">
        <v>574234000</v>
      </c>
      <c r="F4" s="21">
        <v>803</v>
      </c>
      <c r="G4" s="21" t="s">
        <v>85</v>
      </c>
      <c r="H4" s="24">
        <v>4484184</v>
      </c>
      <c r="I4" s="19">
        <f>IFERROR(VLOOKUP(F4&amp;G4,#REF!,8,FALSE),0)</f>
        <v>0</v>
      </c>
      <c r="J4" s="19">
        <f>IFERROR(VLOOKUP(F4&amp;G4,#REF!,14,FALSE),0)</f>
        <v>0</v>
      </c>
      <c r="K4" s="19">
        <f>IFERROR(VLOOKUP(F4&amp;G4,#REF!,19,FALSE),0)</f>
        <v>0</v>
      </c>
    </row>
    <row r="5" spans="1:11" x14ac:dyDescent="0.2">
      <c r="A5" s="12" t="str">
        <f t="shared" si="0"/>
        <v>8182 02 15213 02 0000 150</v>
      </c>
      <c r="B5" s="13">
        <v>818</v>
      </c>
      <c r="C5" s="14" t="s">
        <v>97</v>
      </c>
      <c r="D5" s="15">
        <v>68563000</v>
      </c>
      <c r="F5" s="21">
        <v>803</v>
      </c>
      <c r="G5" s="21" t="s">
        <v>135</v>
      </c>
      <c r="H5" s="24">
        <v>292359.43</v>
      </c>
      <c r="I5" s="19">
        <f>IFERROR(VLOOKUP(F5&amp;G5,#REF!,8,FALSE),0)</f>
        <v>0</v>
      </c>
      <c r="J5" s="19">
        <f>IFERROR(VLOOKUP(F5&amp;G5,#REF!,14,FALSE),0)</f>
        <v>0</v>
      </c>
      <c r="K5" s="19">
        <f>IFERROR(VLOOKUP(F5&amp;G5,#REF!,19,FALSE),0)</f>
        <v>0</v>
      </c>
    </row>
    <row r="6" spans="1:11" x14ac:dyDescent="0.2">
      <c r="A6" s="12" t="str">
        <f t="shared" si="0"/>
        <v>8192 02 20051 00 0000 150</v>
      </c>
      <c r="B6" s="14">
        <v>819</v>
      </c>
      <c r="C6" s="13" t="s">
        <v>98</v>
      </c>
      <c r="D6" s="15">
        <v>105573900</v>
      </c>
      <c r="F6" s="21">
        <v>803</v>
      </c>
      <c r="G6" s="21" t="s">
        <v>136</v>
      </c>
      <c r="H6" s="24">
        <v>161668.96</v>
      </c>
      <c r="I6" s="19">
        <f>IFERROR(VLOOKUP(F6&amp;G6,#REF!,8,FALSE),0)</f>
        <v>0</v>
      </c>
      <c r="J6" s="19">
        <f>IFERROR(VLOOKUP(F6&amp;G6,#REF!,14,FALSE),0)</f>
        <v>0</v>
      </c>
      <c r="K6" s="19">
        <f>IFERROR(VLOOKUP(F6&amp;G6,#REF!,19,FALSE),0)</f>
        <v>0</v>
      </c>
    </row>
    <row r="7" spans="1:11" x14ac:dyDescent="0.2">
      <c r="A7" s="12" t="str">
        <f t="shared" si="0"/>
        <v>8252 02 20051 00 0000 150</v>
      </c>
      <c r="B7" s="14">
        <v>825</v>
      </c>
      <c r="C7" s="13" t="s">
        <v>98</v>
      </c>
      <c r="D7" s="15">
        <v>19185800</v>
      </c>
      <c r="F7" s="21">
        <v>808</v>
      </c>
      <c r="G7" s="21" t="s">
        <v>119</v>
      </c>
      <c r="H7" s="24">
        <v>7828800</v>
      </c>
      <c r="I7" s="19">
        <f>IFERROR(VLOOKUP(F7&amp;G7,#REF!,8,FALSE),0)</f>
        <v>0</v>
      </c>
      <c r="J7" s="19">
        <f>IFERROR(VLOOKUP(F7&amp;G7,#REF!,14,FALSE),0)</f>
        <v>0</v>
      </c>
      <c r="K7" s="19">
        <f>IFERROR(VLOOKUP(F7&amp;G7,#REF!,19,FALSE),0)</f>
        <v>0</v>
      </c>
    </row>
    <row r="8" spans="1:11" x14ac:dyDescent="0.2">
      <c r="A8" s="12" t="str">
        <f t="shared" si="0"/>
        <v>8192 02 25021 02 0000 150</v>
      </c>
      <c r="B8" s="14">
        <v>819</v>
      </c>
      <c r="C8" s="13" t="s">
        <v>1</v>
      </c>
      <c r="D8" s="15">
        <v>279679837.79000002</v>
      </c>
      <c r="F8" s="21">
        <v>808</v>
      </c>
      <c r="G8" s="21" t="s">
        <v>144</v>
      </c>
      <c r="H8" s="24">
        <v>-58922.61</v>
      </c>
      <c r="I8" s="19">
        <f>IFERROR(VLOOKUP(F8&amp;G8,#REF!,8,FALSE),0)</f>
        <v>0</v>
      </c>
      <c r="J8" s="19">
        <f>IFERROR(VLOOKUP(F8&amp;G8,#REF!,14,FALSE),0)</f>
        <v>0</v>
      </c>
      <c r="K8" s="19">
        <f>IFERROR(VLOOKUP(F8&amp;G8,#REF!,19,FALSE),0)</f>
        <v>0</v>
      </c>
    </row>
    <row r="9" spans="1:11" x14ac:dyDescent="0.2">
      <c r="A9" s="12" t="str">
        <f t="shared" si="0"/>
        <v>8162 02 25027 02 0000 150</v>
      </c>
      <c r="B9" s="14">
        <v>816</v>
      </c>
      <c r="C9" s="14" t="s">
        <v>8</v>
      </c>
      <c r="D9" s="15">
        <v>7158600</v>
      </c>
      <c r="F9" s="21">
        <v>811</v>
      </c>
      <c r="G9" s="21" t="s">
        <v>105</v>
      </c>
      <c r="H9" s="24">
        <v>1938400</v>
      </c>
      <c r="I9" s="19">
        <f>IFERROR(VLOOKUP(F9&amp;G9,#REF!,8,FALSE),0)</f>
        <v>0</v>
      </c>
      <c r="J9" s="19">
        <f>IFERROR(VLOOKUP(F9&amp;G9,#REF!,14,FALSE),0)</f>
        <v>0</v>
      </c>
      <c r="K9" s="19">
        <f>IFERROR(VLOOKUP(F9&amp;G9,#REF!,19,FALSE),0)</f>
        <v>0</v>
      </c>
    </row>
    <row r="10" spans="1:11" x14ac:dyDescent="0.2">
      <c r="A10" s="12" t="str">
        <f t="shared" si="0"/>
        <v>8212 02 25027 02 0000 150</v>
      </c>
      <c r="B10" s="14">
        <v>821</v>
      </c>
      <c r="C10" s="14" t="s">
        <v>8</v>
      </c>
      <c r="D10" s="15">
        <v>1565800</v>
      </c>
      <c r="F10" s="21">
        <v>811</v>
      </c>
      <c r="G10" s="21" t="s">
        <v>135</v>
      </c>
      <c r="H10" s="24">
        <v>2607</v>
      </c>
      <c r="I10" s="19">
        <f>IFERROR(VLOOKUP(F10&amp;G10,#REF!,8,FALSE),0)</f>
        <v>0</v>
      </c>
      <c r="J10" s="19">
        <f>IFERROR(VLOOKUP(F10&amp;G10,#REF!,14,FALSE),0)</f>
        <v>0</v>
      </c>
      <c r="K10" s="19">
        <f>IFERROR(VLOOKUP(F10&amp;G10,#REF!,19,FALSE),0)</f>
        <v>0</v>
      </c>
    </row>
    <row r="11" spans="1:11" x14ac:dyDescent="0.2">
      <c r="A11" s="12" t="str">
        <f t="shared" si="0"/>
        <v>8252 02 25027 02 0000 150</v>
      </c>
      <c r="B11" s="14">
        <v>825</v>
      </c>
      <c r="C11" s="14" t="s">
        <v>8</v>
      </c>
      <c r="D11" s="15">
        <v>1979400</v>
      </c>
      <c r="F11" s="21">
        <v>812</v>
      </c>
      <c r="G11" s="21" t="s">
        <v>6</v>
      </c>
      <c r="H11" s="24">
        <v>251743700</v>
      </c>
      <c r="I11" s="19">
        <f>IFERROR(VLOOKUP(F11&amp;G11,#REF!,8,FALSE),0)</f>
        <v>0</v>
      </c>
      <c r="J11" s="19">
        <f>IFERROR(VLOOKUP(F11&amp;G11,#REF!,14,FALSE),0)</f>
        <v>0</v>
      </c>
      <c r="K11" s="19">
        <f>IFERROR(VLOOKUP(F11&amp;G11,#REF!,19,FALSE),0)</f>
        <v>0</v>
      </c>
    </row>
    <row r="12" spans="1:11" x14ac:dyDescent="0.2">
      <c r="A12" s="12" t="str">
        <f t="shared" si="0"/>
        <v>8212 02 23009 02 0000 150</v>
      </c>
      <c r="B12" s="14">
        <v>821</v>
      </c>
      <c r="C12" s="13" t="s">
        <v>99</v>
      </c>
      <c r="D12" s="15">
        <v>47800</v>
      </c>
      <c r="F12" s="21">
        <v>812</v>
      </c>
      <c r="G12" s="21" t="s">
        <v>112</v>
      </c>
      <c r="H12" s="24">
        <v>5299400</v>
      </c>
      <c r="I12" s="19">
        <f>IFERROR(VLOOKUP(F12&amp;G12,#REF!,8,FALSE),0)</f>
        <v>0</v>
      </c>
      <c r="J12" s="19">
        <f>IFERROR(VLOOKUP(F12&amp;G12,#REF!,14,FALSE),0)</f>
        <v>0</v>
      </c>
      <c r="K12" s="19">
        <f>IFERROR(VLOOKUP(F12&amp;G12,#REF!,19,FALSE),0)</f>
        <v>0</v>
      </c>
    </row>
    <row r="13" spans="1:11" x14ac:dyDescent="0.2">
      <c r="A13" s="12" t="str">
        <f t="shared" si="0"/>
        <v>8162 02 25066 02 0000 150</v>
      </c>
      <c r="B13" s="13">
        <v>816</v>
      </c>
      <c r="C13" s="14" t="s">
        <v>100</v>
      </c>
      <c r="D13" s="15">
        <v>49800</v>
      </c>
      <c r="F13" s="21">
        <v>812</v>
      </c>
      <c r="G13" s="21" t="s">
        <v>137</v>
      </c>
      <c r="H13" s="24">
        <v>3551181.5599999996</v>
      </c>
      <c r="I13" s="19">
        <f>IFERROR(VLOOKUP(F13&amp;G13,#REF!,8,FALSE),0)</f>
        <v>0</v>
      </c>
      <c r="J13" s="19">
        <f>IFERROR(VLOOKUP(F13&amp;G13,#REF!,14,FALSE),0)</f>
        <v>0</v>
      </c>
      <c r="K13" s="19">
        <f>IFERROR(VLOOKUP(F13&amp;G13,#REF!,19,FALSE),0)</f>
        <v>0</v>
      </c>
    </row>
    <row r="14" spans="1:11" x14ac:dyDescent="0.2">
      <c r="A14" s="12" t="str">
        <f t="shared" si="0"/>
        <v>8252 02 25081 02 0000 150</v>
      </c>
      <c r="B14" s="13">
        <v>825</v>
      </c>
      <c r="C14" s="14" t="s">
        <v>101</v>
      </c>
      <c r="D14" s="15">
        <v>14079000</v>
      </c>
      <c r="F14" s="21">
        <v>812</v>
      </c>
      <c r="G14" s="21" t="s">
        <v>138</v>
      </c>
      <c r="H14" s="24">
        <v>23162408.140000001</v>
      </c>
      <c r="I14" s="19">
        <f>IFERROR(VLOOKUP(F14&amp;G14,#REF!,8,FALSE),0)</f>
        <v>0</v>
      </c>
      <c r="J14" s="19">
        <f>IFERROR(VLOOKUP(F14&amp;G14,#REF!,14,FALSE),0)</f>
        <v>0</v>
      </c>
      <c r="K14" s="19">
        <f>IFERROR(VLOOKUP(F14&amp;G14,#REF!,19,FALSE),0)</f>
        <v>0</v>
      </c>
    </row>
    <row r="15" spans="1:11" x14ac:dyDescent="0.2">
      <c r="A15" s="12" t="str">
        <f t="shared" si="0"/>
        <v>8212 02 25082 02 0000 150</v>
      </c>
      <c r="B15" s="13">
        <v>821</v>
      </c>
      <c r="C15" s="14" t="s">
        <v>9</v>
      </c>
      <c r="D15" s="15">
        <v>77360700</v>
      </c>
      <c r="F15" s="21">
        <v>812</v>
      </c>
      <c r="G15" s="21" t="s">
        <v>139</v>
      </c>
      <c r="H15" s="24">
        <v>38678.879999999997</v>
      </c>
      <c r="I15" s="19">
        <f>IFERROR(VLOOKUP(F15&amp;G15,#REF!,8,FALSE),0)</f>
        <v>0</v>
      </c>
      <c r="J15" s="19">
        <f>IFERROR(VLOOKUP(F15&amp;G15,#REF!,14,FALSE),0)</f>
        <v>0</v>
      </c>
      <c r="K15" s="19">
        <f>IFERROR(VLOOKUP(F15&amp;G15,#REF!,19,FALSE),0)</f>
        <v>0</v>
      </c>
    </row>
    <row r="16" spans="1:11" x14ac:dyDescent="0.2">
      <c r="A16" s="12" t="str">
        <f t="shared" si="0"/>
        <v>8212 02 25084 02 0000 150</v>
      </c>
      <c r="B16" s="13">
        <v>821</v>
      </c>
      <c r="C16" s="13" t="s">
        <v>2</v>
      </c>
      <c r="D16" s="15">
        <v>238261500</v>
      </c>
      <c r="F16" s="21">
        <v>812</v>
      </c>
      <c r="G16" s="21" t="s">
        <v>145</v>
      </c>
      <c r="H16" s="24">
        <v>-34424.199999999997</v>
      </c>
      <c r="I16" s="19">
        <f>IFERROR(VLOOKUP(F16&amp;G16,#REF!,8,FALSE),0)</f>
        <v>0</v>
      </c>
      <c r="J16" s="19">
        <f>IFERROR(VLOOKUP(F16&amp;G16,#REF!,14,FALSE),0)</f>
        <v>0</v>
      </c>
      <c r="K16" s="19">
        <f>IFERROR(VLOOKUP(F16&amp;G16,#REF!,19,FALSE),0)</f>
        <v>0</v>
      </c>
    </row>
    <row r="17" spans="1:11" x14ac:dyDescent="0.2">
      <c r="A17" s="12" t="str">
        <f t="shared" si="0"/>
        <v>8322 02 25086 02 0000 150</v>
      </c>
      <c r="B17" s="13">
        <v>832</v>
      </c>
      <c r="C17" s="14" t="s">
        <v>10</v>
      </c>
      <c r="D17" s="15">
        <v>4377100</v>
      </c>
      <c r="F17" s="21">
        <v>814</v>
      </c>
      <c r="G17" s="21" t="s">
        <v>103</v>
      </c>
      <c r="H17" s="24">
        <v>52138500</v>
      </c>
      <c r="I17" s="19">
        <f>IFERROR(VLOOKUP(F17&amp;G17,#REF!,8,FALSE),0)</f>
        <v>0</v>
      </c>
      <c r="J17" s="19">
        <f>IFERROR(VLOOKUP(F17&amp;G17,#REF!,14,FALSE),0)</f>
        <v>0</v>
      </c>
      <c r="K17" s="19">
        <f>IFERROR(VLOOKUP(F17&amp;G17,#REF!,19,FALSE),0)</f>
        <v>0</v>
      </c>
    </row>
    <row r="18" spans="1:11" x14ac:dyDescent="0.2">
      <c r="A18" s="12" t="str">
        <f t="shared" si="0"/>
        <v>8162 02 25097 02 0000 150</v>
      </c>
      <c r="B18" s="14">
        <v>816</v>
      </c>
      <c r="C18" s="14" t="s">
        <v>3</v>
      </c>
      <c r="D18" s="15">
        <v>19518000</v>
      </c>
      <c r="F18" s="21">
        <v>814</v>
      </c>
      <c r="G18" s="21" t="s">
        <v>12</v>
      </c>
      <c r="H18" s="24">
        <v>10286600</v>
      </c>
      <c r="I18" s="19">
        <f>IFERROR(VLOOKUP(F18&amp;G18,#REF!,8,FALSE),0)</f>
        <v>0</v>
      </c>
      <c r="J18" s="19">
        <f>IFERROR(VLOOKUP(F18&amp;G18,#REF!,14,FALSE),0)</f>
        <v>0</v>
      </c>
      <c r="K18" s="19">
        <f>IFERROR(VLOOKUP(F18&amp;G18,#REF!,19,FALSE),0)</f>
        <v>0</v>
      </c>
    </row>
    <row r="19" spans="1:11" x14ac:dyDescent="0.2">
      <c r="A19" s="12" t="str">
        <f t="shared" si="0"/>
        <v>8212 02 25198 02 0000 150</v>
      </c>
      <c r="B19" s="14">
        <v>821</v>
      </c>
      <c r="C19" s="14" t="s">
        <v>102</v>
      </c>
      <c r="D19" s="15">
        <v>244375</v>
      </c>
      <c r="F19" s="21">
        <v>814</v>
      </c>
      <c r="G19" s="21" t="s">
        <v>116</v>
      </c>
      <c r="H19" s="24">
        <v>98076300</v>
      </c>
      <c r="I19" s="19">
        <f>IFERROR(VLOOKUP(F19&amp;G19,#REF!,8,FALSE),0)</f>
        <v>0</v>
      </c>
      <c r="J19" s="19">
        <f>IFERROR(VLOOKUP(F19&amp;G19,#REF!,14,FALSE),0)</f>
        <v>0</v>
      </c>
      <c r="K19" s="19">
        <f>IFERROR(VLOOKUP(F19&amp;G19,#REF!,19,FALSE),0)</f>
        <v>0</v>
      </c>
    </row>
    <row r="20" spans="1:11" x14ac:dyDescent="0.2">
      <c r="A20" s="12" t="str">
        <f t="shared" si="0"/>
        <v>8212 02 25209 02 0000 150</v>
      </c>
      <c r="B20" s="14">
        <v>821</v>
      </c>
      <c r="C20" s="14" t="s">
        <v>11</v>
      </c>
      <c r="D20" s="15">
        <v>2659200</v>
      </c>
      <c r="F20" s="21">
        <v>814</v>
      </c>
      <c r="G20" s="21" t="s">
        <v>128</v>
      </c>
      <c r="H20" s="24">
        <v>249510400</v>
      </c>
      <c r="I20" s="19">
        <f>IFERROR(VLOOKUP(F20&amp;G20,#REF!,8,FALSE),0)</f>
        <v>0</v>
      </c>
      <c r="J20" s="19">
        <f>IFERROR(VLOOKUP(F20&amp;G20,#REF!,14,FALSE),0)</f>
        <v>0</v>
      </c>
      <c r="K20" s="19">
        <f>IFERROR(VLOOKUP(F20&amp;G20,#REF!,19,FALSE),0)</f>
        <v>0</v>
      </c>
    </row>
    <row r="21" spans="1:11" x14ac:dyDescent="0.2">
      <c r="A21" s="12" t="str">
        <f t="shared" si="0"/>
        <v>8142 02 25382 02 0000 150</v>
      </c>
      <c r="B21" s="14">
        <v>814</v>
      </c>
      <c r="C21" s="13" t="s">
        <v>103</v>
      </c>
      <c r="D21" s="15">
        <v>52138500</v>
      </c>
      <c r="F21" s="21">
        <v>814</v>
      </c>
      <c r="G21" s="21" t="s">
        <v>130</v>
      </c>
      <c r="H21" s="24">
        <v>1700000</v>
      </c>
      <c r="I21" s="19">
        <f>IFERROR(VLOOKUP(F21&amp;G21,#REF!,8,FALSE),0)</f>
        <v>0</v>
      </c>
      <c r="J21" s="19">
        <f>IFERROR(VLOOKUP(F21&amp;G21,#REF!,14,FALSE),0)</f>
        <v>0</v>
      </c>
      <c r="K21" s="19">
        <f>IFERROR(VLOOKUP(F21&amp;G21,#REF!,19,FALSE),0)</f>
        <v>0</v>
      </c>
    </row>
    <row r="22" spans="1:11" x14ac:dyDescent="0.2">
      <c r="A22" s="12" t="str">
        <f t="shared" si="0"/>
        <v>8142 02 25402 02 0000 150</v>
      </c>
      <c r="B22" s="14">
        <v>814</v>
      </c>
      <c r="C22" s="13" t="s">
        <v>12</v>
      </c>
      <c r="D22" s="15">
        <v>10286600</v>
      </c>
      <c r="F22" s="21">
        <v>814</v>
      </c>
      <c r="G22" s="21" t="s">
        <v>131</v>
      </c>
      <c r="H22" s="24">
        <v>109594300</v>
      </c>
      <c r="I22" s="19">
        <f>IFERROR(VLOOKUP(F22&amp;G22,#REF!,8,FALSE),0)</f>
        <v>0</v>
      </c>
      <c r="J22" s="19">
        <f>IFERROR(VLOOKUP(F22&amp;G22,#REF!,14,FALSE),0)</f>
        <v>0</v>
      </c>
      <c r="K22" s="19">
        <f>IFERROR(VLOOKUP(F22&amp;G22,#REF!,19,FALSE),0)</f>
        <v>0</v>
      </c>
    </row>
    <row r="23" spans="1:11" x14ac:dyDescent="0.2">
      <c r="A23" s="12" t="str">
        <f t="shared" si="0"/>
        <v>8212 02 25462 02 0000 150</v>
      </c>
      <c r="B23" s="14">
        <v>821</v>
      </c>
      <c r="C23" s="13" t="s">
        <v>13</v>
      </c>
      <c r="D23" s="15">
        <v>15293400</v>
      </c>
      <c r="F23" s="21">
        <v>814</v>
      </c>
      <c r="G23" s="21" t="s">
        <v>133</v>
      </c>
      <c r="H23" s="24">
        <v>7343300</v>
      </c>
      <c r="I23" s="19">
        <f>IFERROR(VLOOKUP(F23&amp;G23,#REF!,8,FALSE),0)</f>
        <v>0</v>
      </c>
      <c r="J23" s="19">
        <f>IFERROR(VLOOKUP(F23&amp;G23,#REF!,14,FALSE),0)</f>
        <v>0</v>
      </c>
      <c r="K23" s="19">
        <f>IFERROR(VLOOKUP(F23&amp;G23,#REF!,19,FALSE),0)</f>
        <v>0</v>
      </c>
    </row>
    <row r="24" spans="1:11" x14ac:dyDescent="0.2">
      <c r="A24" s="12" t="str">
        <f t="shared" si="0"/>
        <v>8152 02 25467 02 0000 150</v>
      </c>
      <c r="B24" s="14">
        <v>815</v>
      </c>
      <c r="C24" s="14" t="s">
        <v>14</v>
      </c>
      <c r="D24" s="16">
        <v>31822200</v>
      </c>
      <c r="F24" s="21">
        <v>814</v>
      </c>
      <c r="G24" s="21" t="s">
        <v>134</v>
      </c>
      <c r="H24" s="24">
        <v>126886700</v>
      </c>
      <c r="I24" s="19">
        <f>IFERROR(VLOOKUP(F24&amp;G24,#REF!,8,FALSE),0)</f>
        <v>0</v>
      </c>
      <c r="J24" s="19">
        <f>IFERROR(VLOOKUP(F24&amp;G24,#REF!,14,FALSE),0)</f>
        <v>0</v>
      </c>
      <c r="K24" s="19">
        <f>IFERROR(VLOOKUP(F24&amp;G24,#REF!,19,FALSE),0)</f>
        <v>0</v>
      </c>
    </row>
    <row r="25" spans="1:11" x14ac:dyDescent="0.2">
      <c r="A25" s="12" t="str">
        <f t="shared" si="0"/>
        <v>8212 02 25497 02 0000 150</v>
      </c>
      <c r="B25" s="13">
        <v>821</v>
      </c>
      <c r="C25" s="13" t="s">
        <v>104</v>
      </c>
      <c r="D25" s="15">
        <v>25832500</v>
      </c>
      <c r="F25" s="21">
        <v>814</v>
      </c>
      <c r="G25" s="21" t="s">
        <v>135</v>
      </c>
      <c r="H25" s="24">
        <v>2385</v>
      </c>
      <c r="I25" s="19">
        <f>IFERROR(VLOOKUP(F25&amp;G25,#REF!,8,FALSE),0)</f>
        <v>0</v>
      </c>
      <c r="J25" s="19">
        <f>IFERROR(VLOOKUP(F25&amp;G25,#REF!,14,FALSE),0)</f>
        <v>0</v>
      </c>
      <c r="K25" s="19">
        <f>IFERROR(VLOOKUP(F25&amp;G25,#REF!,19,FALSE),0)</f>
        <v>0</v>
      </c>
    </row>
    <row r="26" spans="1:11" x14ac:dyDescent="0.2">
      <c r="A26" s="12" t="str">
        <f t="shared" si="0"/>
        <v>8112 02 25516 02 0000 150</v>
      </c>
      <c r="B26" s="14">
        <v>811</v>
      </c>
      <c r="C26" s="14" t="s">
        <v>105</v>
      </c>
      <c r="D26" s="16">
        <v>1938400</v>
      </c>
      <c r="F26" s="21">
        <v>814</v>
      </c>
      <c r="G26" s="21" t="s">
        <v>146</v>
      </c>
      <c r="H26" s="24">
        <v>-1935175.18</v>
      </c>
      <c r="I26" s="19">
        <f>IFERROR(VLOOKUP(F26&amp;G26,#REF!,8,FALSE),0)</f>
        <v>0</v>
      </c>
      <c r="J26" s="19">
        <f>IFERROR(VLOOKUP(F26&amp;G26,#REF!,14,FALSE),0)</f>
        <v>0</v>
      </c>
      <c r="K26" s="19">
        <f>IFERROR(VLOOKUP(F26&amp;G26,#REF!,19,FALSE),0)</f>
        <v>0</v>
      </c>
    </row>
    <row r="27" spans="1:11" x14ac:dyDescent="0.2">
      <c r="A27" s="12" t="str">
        <f t="shared" si="0"/>
        <v>8152 02 25517 02 0000 150</v>
      </c>
      <c r="B27" s="14">
        <v>815</v>
      </c>
      <c r="C27" s="13" t="s">
        <v>22</v>
      </c>
      <c r="D27" s="15">
        <v>13447300</v>
      </c>
      <c r="F27" s="21">
        <v>815</v>
      </c>
      <c r="G27" s="21" t="s">
        <v>14</v>
      </c>
      <c r="H27" s="24">
        <v>31822200</v>
      </c>
      <c r="I27" s="19">
        <f>IFERROR(VLOOKUP(F27&amp;G27,#REF!,8,FALSE),0)</f>
        <v>0</v>
      </c>
      <c r="J27" s="19">
        <f>IFERROR(VLOOKUP(F27&amp;G27,#REF!,14,FALSE),0)</f>
        <v>0</v>
      </c>
      <c r="K27" s="19">
        <f>IFERROR(VLOOKUP(F27&amp;G27,#REF!,19,FALSE),0)</f>
        <v>0</v>
      </c>
    </row>
    <row r="28" spans="1:11" x14ac:dyDescent="0.2">
      <c r="A28" s="12" t="str">
        <f t="shared" si="0"/>
        <v>8152 02 25519 02 0000 150</v>
      </c>
      <c r="B28" s="14">
        <v>815</v>
      </c>
      <c r="C28" s="14" t="s">
        <v>4</v>
      </c>
      <c r="D28" s="15">
        <v>4700000</v>
      </c>
      <c r="F28" s="21">
        <v>815</v>
      </c>
      <c r="G28" s="21" t="s">
        <v>22</v>
      </c>
      <c r="H28" s="24">
        <v>13447300</v>
      </c>
      <c r="I28" s="19">
        <f>IFERROR(VLOOKUP(F28&amp;G28,#REF!,8,FALSE),0)</f>
        <v>0</v>
      </c>
      <c r="J28" s="19">
        <f>IFERROR(VLOOKUP(F28&amp;G28,#REF!,14,FALSE),0)</f>
        <v>0</v>
      </c>
      <c r="K28" s="19">
        <f>IFERROR(VLOOKUP(F28&amp;G28,#REF!,19,FALSE),0)</f>
        <v>0</v>
      </c>
    </row>
    <row r="29" spans="1:11" x14ac:dyDescent="0.2">
      <c r="A29" s="12" t="str">
        <f t="shared" si="0"/>
        <v>8162 02 25520 02 0000 150</v>
      </c>
      <c r="B29" s="14">
        <v>816</v>
      </c>
      <c r="C29" s="14" t="s">
        <v>106</v>
      </c>
      <c r="D29" s="16">
        <v>301682000</v>
      </c>
      <c r="F29" s="21">
        <v>815</v>
      </c>
      <c r="G29" s="21" t="s">
        <v>4</v>
      </c>
      <c r="H29" s="24">
        <v>4700000</v>
      </c>
      <c r="I29" s="19">
        <v>23551500</v>
      </c>
      <c r="J29" s="19">
        <f>IFERROR(VLOOKUP(F29&amp;G29,#REF!,14,FALSE),0)</f>
        <v>0</v>
      </c>
      <c r="K29" s="19">
        <f>IFERROR(VLOOKUP(F29&amp;G29,#REF!,19,FALSE),0)</f>
        <v>0</v>
      </c>
    </row>
    <row r="30" spans="1:11" x14ac:dyDescent="0.2">
      <c r="A30" s="12" t="str">
        <f t="shared" si="0"/>
        <v>8402 02 25527 02 0000 150</v>
      </c>
      <c r="B30" s="14">
        <v>840</v>
      </c>
      <c r="C30" s="14" t="s">
        <v>5</v>
      </c>
      <c r="D30" s="16">
        <v>30715900</v>
      </c>
      <c r="F30" s="21">
        <v>815</v>
      </c>
      <c r="G30" s="21" t="s">
        <v>133</v>
      </c>
      <c r="H30" s="24">
        <v>9811900</v>
      </c>
      <c r="I30" s="19">
        <f>IFERROR(VLOOKUP(F30&amp;G30,#REF!,8,FALSE),0)</f>
        <v>0</v>
      </c>
      <c r="J30" s="19">
        <f>IFERROR(VLOOKUP(F30&amp;G30,#REF!,14,FALSE),0)</f>
        <v>0</v>
      </c>
      <c r="K30" s="19">
        <f>IFERROR(VLOOKUP(F30&amp;G30,#REF!,19,FALSE),0)</f>
        <v>0</v>
      </c>
    </row>
    <row r="31" spans="1:11" x14ac:dyDescent="0.2">
      <c r="A31" s="12" t="str">
        <f t="shared" si="0"/>
        <v>8162 02 25533 02 0000 150</v>
      </c>
      <c r="B31" s="14">
        <v>816</v>
      </c>
      <c r="C31" s="13" t="s">
        <v>107</v>
      </c>
      <c r="D31" s="16">
        <v>34354400</v>
      </c>
      <c r="F31" s="21">
        <v>815</v>
      </c>
      <c r="G31" s="21" t="s">
        <v>137</v>
      </c>
      <c r="H31" s="24">
        <v>6078</v>
      </c>
      <c r="I31" s="19">
        <f>IFERROR(VLOOKUP(F31&amp;G31,#REF!,8,FALSE),0)</f>
        <v>0</v>
      </c>
      <c r="J31" s="19">
        <f>IFERROR(VLOOKUP(F31&amp;G31,#REF!,14,FALSE),0)</f>
        <v>0</v>
      </c>
      <c r="K31" s="19">
        <f>IFERROR(VLOOKUP(F31&amp;G31,#REF!,19,FALSE),0)</f>
        <v>0</v>
      </c>
    </row>
    <row r="32" spans="1:11" x14ac:dyDescent="0.2">
      <c r="A32" s="12" t="str">
        <f t="shared" si="0"/>
        <v>8162 02 25534 02 0000 150</v>
      </c>
      <c r="B32" s="14">
        <v>816</v>
      </c>
      <c r="C32" s="13" t="s">
        <v>108</v>
      </c>
      <c r="D32" s="16">
        <v>3495400</v>
      </c>
      <c r="F32" s="21">
        <v>816</v>
      </c>
      <c r="G32" s="21" t="s">
        <v>8</v>
      </c>
      <c r="H32" s="24">
        <v>7158600</v>
      </c>
      <c r="I32" s="19">
        <f>IFERROR(VLOOKUP(F32&amp;G32,#REF!,8,FALSE),0)</f>
        <v>0</v>
      </c>
      <c r="J32" s="19">
        <f>IFERROR(VLOOKUP(F32&amp;G32,#REF!,14,FALSE),0)</f>
        <v>0</v>
      </c>
      <c r="K32" s="19">
        <f>IFERROR(VLOOKUP(F32&amp;G32,#REF!,19,FALSE),0)</f>
        <v>0</v>
      </c>
    </row>
    <row r="33" spans="1:11" x14ac:dyDescent="0.2">
      <c r="A33" s="12" t="str">
        <f t="shared" si="0"/>
        <v>8172 02 25541 02 0000 150</v>
      </c>
      <c r="B33" s="14">
        <v>817</v>
      </c>
      <c r="C33" s="13" t="s">
        <v>109</v>
      </c>
      <c r="D33" s="16">
        <v>205282400</v>
      </c>
      <c r="F33" s="21">
        <v>816</v>
      </c>
      <c r="G33" s="21" t="s">
        <v>100</v>
      </c>
      <c r="H33" s="24">
        <v>49800</v>
      </c>
      <c r="I33" s="19">
        <f>IFERROR(VLOOKUP(F33&amp;G33,#REF!,8,FALSE),0)</f>
        <v>0</v>
      </c>
      <c r="J33" s="19">
        <f>IFERROR(VLOOKUP(F33&amp;G33,#REF!,14,FALSE),0)</f>
        <v>0</v>
      </c>
      <c r="K33" s="19">
        <f>IFERROR(VLOOKUP(F33&amp;G33,#REF!,19,FALSE),0)</f>
        <v>0</v>
      </c>
    </row>
    <row r="34" spans="1:11" x14ac:dyDescent="0.2">
      <c r="A34" s="12" t="str">
        <f t="shared" si="0"/>
        <v>8172 02 25541 02 0000 150</v>
      </c>
      <c r="B34" s="14">
        <v>817</v>
      </c>
      <c r="C34" s="13" t="s">
        <v>109</v>
      </c>
      <c r="D34" s="16">
        <v>70645100</v>
      </c>
      <c r="F34" s="21">
        <v>816</v>
      </c>
      <c r="G34" s="21" t="s">
        <v>3</v>
      </c>
      <c r="H34" s="24">
        <v>19518000</v>
      </c>
      <c r="I34" s="19">
        <f>IFERROR(VLOOKUP(F34&amp;G34,#REF!,8,FALSE),0)</f>
        <v>0</v>
      </c>
      <c r="J34" s="19">
        <f>IFERROR(VLOOKUP(F34&amp;G34,#REF!,14,FALSE),0)</f>
        <v>0</v>
      </c>
      <c r="K34" s="19">
        <f>IFERROR(VLOOKUP(F34&amp;G34,#REF!,19,FALSE),0)</f>
        <v>0</v>
      </c>
    </row>
    <row r="35" spans="1:11" x14ac:dyDescent="0.2">
      <c r="A35" s="12" t="str">
        <f t="shared" si="0"/>
        <v>8172 02 25542 02 0000 150</v>
      </c>
      <c r="B35" s="14">
        <v>817</v>
      </c>
      <c r="C35" s="13" t="s">
        <v>110</v>
      </c>
      <c r="D35" s="16">
        <v>127412300</v>
      </c>
      <c r="F35" s="21">
        <v>816</v>
      </c>
      <c r="G35" s="21" t="s">
        <v>106</v>
      </c>
      <c r="H35" s="24">
        <v>301682000</v>
      </c>
      <c r="I35" s="19">
        <f>IFERROR(VLOOKUP(F35&amp;G35,#REF!,8,FALSE),0)</f>
        <v>0</v>
      </c>
      <c r="J35" s="19">
        <f>IFERROR(VLOOKUP(F35&amp;G35,#REF!,14,FALSE),0)</f>
        <v>0</v>
      </c>
      <c r="K35" s="19">
        <f>IFERROR(VLOOKUP(F35&amp;G35,#REF!,19,FALSE),0)</f>
        <v>0</v>
      </c>
    </row>
    <row r="36" spans="1:11" x14ac:dyDescent="0.2">
      <c r="A36" s="12" t="str">
        <f t="shared" si="0"/>
        <v>8172 02 25543 02 0000 150</v>
      </c>
      <c r="B36" s="14">
        <v>817</v>
      </c>
      <c r="C36" s="14" t="s">
        <v>15</v>
      </c>
      <c r="D36" s="16">
        <v>1537065100</v>
      </c>
      <c r="F36" s="21">
        <v>816</v>
      </c>
      <c r="G36" s="21" t="s">
        <v>107</v>
      </c>
      <c r="H36" s="24">
        <v>34354400</v>
      </c>
      <c r="I36" s="19">
        <f>IFERROR(VLOOKUP(F36&amp;G36,#REF!,8,FALSE),0)</f>
        <v>0</v>
      </c>
      <c r="J36" s="19">
        <f>IFERROR(VLOOKUP(F36&amp;G36,#REF!,14,FALSE),0)</f>
        <v>0</v>
      </c>
      <c r="K36" s="19">
        <f>IFERROR(VLOOKUP(F36&amp;G36,#REF!,19,FALSE),0)</f>
        <v>0</v>
      </c>
    </row>
    <row r="37" spans="1:11" x14ac:dyDescent="0.2">
      <c r="A37" s="12" t="str">
        <f t="shared" si="0"/>
        <v>8172 02 25544 02 0000 150</v>
      </c>
      <c r="B37" s="14">
        <v>817</v>
      </c>
      <c r="C37" s="13" t="s">
        <v>111</v>
      </c>
      <c r="D37" s="16">
        <v>2459242000</v>
      </c>
      <c r="F37" s="21">
        <v>816</v>
      </c>
      <c r="G37" s="21" t="s">
        <v>108</v>
      </c>
      <c r="H37" s="24">
        <v>3495400</v>
      </c>
      <c r="I37" s="19">
        <f>IFERROR(VLOOKUP(F37&amp;G37,#REF!,8,FALSE),0)</f>
        <v>0</v>
      </c>
      <c r="J37" s="19">
        <f>IFERROR(VLOOKUP(F37&amp;G37,#REF!,14,FALSE),0)</f>
        <v>0</v>
      </c>
      <c r="K37" s="19">
        <f>IFERROR(VLOOKUP(F37&amp;G37,#REF!,19,FALSE),0)</f>
        <v>0</v>
      </c>
    </row>
    <row r="38" spans="1:11" x14ac:dyDescent="0.2">
      <c r="A38" s="12" t="str">
        <f t="shared" si="0"/>
        <v>8122 02 25555 02 0000 150</v>
      </c>
      <c r="B38" s="14">
        <v>812</v>
      </c>
      <c r="C38" s="14" t="s">
        <v>6</v>
      </c>
      <c r="D38" s="16">
        <v>251743700</v>
      </c>
      <c r="F38" s="21">
        <v>816</v>
      </c>
      <c r="G38" s="21" t="s">
        <v>7</v>
      </c>
      <c r="H38" s="24">
        <v>206742500</v>
      </c>
      <c r="I38" s="19">
        <f>IFERROR(VLOOKUP(F38&amp;G38,#REF!,8,FALSE),0)</f>
        <v>0</v>
      </c>
      <c r="J38" s="19">
        <f>IFERROR(VLOOKUP(F38&amp;G38,#REF!,14,FALSE),0)</f>
        <v>0</v>
      </c>
      <c r="K38" s="19">
        <f>IFERROR(VLOOKUP(F38&amp;G38,#REF!,19,FALSE),0)</f>
        <v>0</v>
      </c>
    </row>
    <row r="39" spans="1:11" x14ac:dyDescent="0.2">
      <c r="A39" s="12" t="str">
        <f t="shared" si="0"/>
        <v>8122 02 25560 02 0000 150</v>
      </c>
      <c r="B39" s="14">
        <v>812</v>
      </c>
      <c r="C39" s="13" t="s">
        <v>112</v>
      </c>
      <c r="D39" s="16">
        <v>5299400</v>
      </c>
      <c r="F39" s="21">
        <v>816</v>
      </c>
      <c r="G39" s="21" t="s">
        <v>135</v>
      </c>
      <c r="H39" s="24">
        <v>18087</v>
      </c>
      <c r="I39" s="19">
        <f>IFERROR(VLOOKUP(F39&amp;G39,#REF!,8,FALSE),0)</f>
        <v>0</v>
      </c>
      <c r="J39" s="19">
        <f>IFERROR(VLOOKUP(F39&amp;G39,#REF!,14,FALSE),0)</f>
        <v>0</v>
      </c>
      <c r="K39" s="19">
        <f>IFERROR(VLOOKUP(F39&amp;G39,#REF!,19,FALSE),0)</f>
        <v>0</v>
      </c>
    </row>
    <row r="40" spans="1:11" x14ac:dyDescent="0.2">
      <c r="A40" s="12" t="str">
        <f t="shared" si="0"/>
        <v>8172 02 25567 02 0000 150</v>
      </c>
      <c r="B40" s="13">
        <v>817</v>
      </c>
      <c r="C40" s="13" t="s">
        <v>113</v>
      </c>
      <c r="D40" s="15">
        <v>64354100</v>
      </c>
      <c r="F40" s="21">
        <v>816</v>
      </c>
      <c r="G40" s="21" t="s">
        <v>137</v>
      </c>
      <c r="H40" s="24">
        <v>247.5</v>
      </c>
      <c r="I40" s="19">
        <f>IFERROR(VLOOKUP(F40&amp;G40,#REF!,8,FALSE),0)</f>
        <v>0</v>
      </c>
      <c r="J40" s="19">
        <f>IFERROR(VLOOKUP(F40&amp;G40,#REF!,14,FALSE),0)</f>
        <v>0</v>
      </c>
      <c r="K40" s="19">
        <f>IFERROR(VLOOKUP(F40&amp;G40,#REF!,19,FALSE),0)</f>
        <v>0</v>
      </c>
    </row>
    <row r="41" spans="1:11" x14ac:dyDescent="0.2">
      <c r="A41" s="12" t="str">
        <f t="shared" si="0"/>
        <v>8172 02 25567 02 0000 150</v>
      </c>
      <c r="B41" s="13">
        <v>817</v>
      </c>
      <c r="C41" s="13" t="s">
        <v>113</v>
      </c>
      <c r="D41" s="15">
        <v>663400</v>
      </c>
      <c r="F41" s="21">
        <v>817</v>
      </c>
      <c r="G41" s="21" t="s">
        <v>109</v>
      </c>
      <c r="H41" s="24">
        <v>275927500</v>
      </c>
      <c r="I41" s="19">
        <f>IFERROR(VLOOKUP(F41&amp;G41,#REF!,8,FALSE),0)</f>
        <v>0</v>
      </c>
      <c r="J41" s="19">
        <f>IFERROR(VLOOKUP(F41&amp;G41,#REF!,14,FALSE),0)</f>
        <v>0</v>
      </c>
      <c r="K41" s="19">
        <f>IFERROR(VLOOKUP(F41&amp;G41,#REF!,19,FALSE),0)</f>
        <v>0</v>
      </c>
    </row>
    <row r="42" spans="1:11" x14ac:dyDescent="0.2">
      <c r="A42" s="12" t="str">
        <f t="shared" si="0"/>
        <v>8172 02 20077 02 0000 150</v>
      </c>
      <c r="B42" s="13">
        <v>817</v>
      </c>
      <c r="C42" s="13" t="s">
        <v>114</v>
      </c>
      <c r="D42" s="15">
        <v>31292800</v>
      </c>
      <c r="F42" s="21">
        <v>817</v>
      </c>
      <c r="G42" s="21" t="s">
        <v>110</v>
      </c>
      <c r="H42" s="24">
        <v>127412300</v>
      </c>
      <c r="I42" s="19">
        <f>IFERROR(VLOOKUP(F42&amp;G42,#REF!,8,FALSE),0)</f>
        <v>0</v>
      </c>
      <c r="J42" s="19">
        <f>IFERROR(VLOOKUP(F42&amp;G42,#REF!,14,FALSE),0)</f>
        <v>0</v>
      </c>
      <c r="K42" s="19">
        <f>IFERROR(VLOOKUP(F42&amp;G42,#REF!,19,FALSE),0)</f>
        <v>0</v>
      </c>
    </row>
    <row r="43" spans="1:11" x14ac:dyDescent="0.2">
      <c r="A43" s="12" t="str">
        <f t="shared" si="0"/>
        <v>8172 02 20077 02 0000 150</v>
      </c>
      <c r="B43" s="13">
        <v>817</v>
      </c>
      <c r="C43" s="13" t="s">
        <v>114</v>
      </c>
      <c r="D43" s="15">
        <v>46141000</v>
      </c>
      <c r="F43" s="21">
        <v>817</v>
      </c>
      <c r="G43" s="21" t="s">
        <v>15</v>
      </c>
      <c r="H43" s="24">
        <v>1537065100</v>
      </c>
      <c r="I43" s="19">
        <f>IFERROR(VLOOKUP(F43&amp;G43,#REF!,8,FALSE),0)</f>
        <v>0</v>
      </c>
      <c r="J43" s="19">
        <f>IFERROR(VLOOKUP(F43&amp;G43,#REF!,14,FALSE),0)</f>
        <v>0</v>
      </c>
      <c r="K43" s="19">
        <f>IFERROR(VLOOKUP(F43&amp;G43,#REF!,19,FALSE),0)</f>
        <v>0</v>
      </c>
    </row>
    <row r="44" spans="1:11" x14ac:dyDescent="0.2">
      <c r="A44" s="12" t="str">
        <f t="shared" si="0"/>
        <v>8192 02 20077 02 0000 150</v>
      </c>
      <c r="B44" s="13">
        <v>819</v>
      </c>
      <c r="C44" s="13" t="s">
        <v>114</v>
      </c>
      <c r="D44" s="15">
        <v>376171988</v>
      </c>
      <c r="F44" s="21">
        <v>817</v>
      </c>
      <c r="G44" s="21" t="s">
        <v>111</v>
      </c>
      <c r="H44" s="24">
        <v>2459242000</v>
      </c>
      <c r="I44" s="19">
        <f>IFERROR(VLOOKUP(F44&amp;G44,#REF!,8,FALSE),0)</f>
        <v>0</v>
      </c>
      <c r="J44" s="19">
        <f>IFERROR(VLOOKUP(F44&amp;G44,#REF!,14,FALSE),0)</f>
        <v>0</v>
      </c>
      <c r="K44" s="19">
        <f>IFERROR(VLOOKUP(F44&amp;G44,#REF!,19,FALSE),0)</f>
        <v>0</v>
      </c>
    </row>
    <row r="45" spans="1:11" x14ac:dyDescent="0.2">
      <c r="A45" s="12" t="str">
        <f t="shared" si="0"/>
        <v>8172 02 25568 02 0000 150</v>
      </c>
      <c r="B45" s="13">
        <v>817</v>
      </c>
      <c r="C45" s="13" t="s">
        <v>115</v>
      </c>
      <c r="D45" s="15">
        <v>105412000</v>
      </c>
      <c r="F45" s="21">
        <v>817</v>
      </c>
      <c r="G45" s="21" t="s">
        <v>113</v>
      </c>
      <c r="H45" s="24">
        <v>65017500</v>
      </c>
      <c r="I45" s="19">
        <f>IFERROR(VLOOKUP(F45&amp;G45,#REF!,8,FALSE),0)</f>
        <v>0</v>
      </c>
      <c r="J45" s="19">
        <f>IFERROR(VLOOKUP(F45&amp;G45,#REF!,14,FALSE),0)</f>
        <v>0</v>
      </c>
      <c r="K45" s="19">
        <f>IFERROR(VLOOKUP(F45&amp;G45,#REF!,19,FALSE),0)</f>
        <v>0</v>
      </c>
    </row>
    <row r="46" spans="1:11" x14ac:dyDescent="0.2">
      <c r="A46" s="12" t="str">
        <f t="shared" si="0"/>
        <v>8142 02 25674 02 0000 150</v>
      </c>
      <c r="B46" s="13">
        <v>814</v>
      </c>
      <c r="C46" s="14" t="s">
        <v>116</v>
      </c>
      <c r="D46" s="15">
        <v>98076300</v>
      </c>
      <c r="F46" s="21">
        <v>817</v>
      </c>
      <c r="G46" s="21" t="s">
        <v>114</v>
      </c>
      <c r="H46" s="24">
        <v>77433800</v>
      </c>
      <c r="I46" s="19">
        <f>IFERROR(VLOOKUP(F46&amp;G46,#REF!,8,FALSE),0)</f>
        <v>0</v>
      </c>
      <c r="J46" s="19">
        <f>IFERROR(VLOOKUP(F46&amp;G46,#REF!,14,FALSE),0)</f>
        <v>0</v>
      </c>
      <c r="K46" s="19">
        <f>IFERROR(VLOOKUP(F46&amp;G46,#REF!,19,FALSE),0)</f>
        <v>0</v>
      </c>
    </row>
    <row r="47" spans="1:11" x14ac:dyDescent="0.2">
      <c r="A47" s="12" t="str">
        <f t="shared" si="0"/>
        <v>8422 02 35118 02 0000 150</v>
      </c>
      <c r="B47" s="13">
        <v>842</v>
      </c>
      <c r="C47" s="14" t="s">
        <v>117</v>
      </c>
      <c r="D47" s="16">
        <v>27649800</v>
      </c>
      <c r="F47" s="21">
        <v>817</v>
      </c>
      <c r="G47" s="21" t="s">
        <v>115</v>
      </c>
      <c r="H47" s="24">
        <v>105412000</v>
      </c>
      <c r="I47" s="19">
        <f>IFERROR(VLOOKUP(F47&amp;G47,#REF!,8,FALSE),0)</f>
        <v>0</v>
      </c>
      <c r="J47" s="19">
        <f>IFERROR(VLOOKUP(F47&amp;G47,#REF!,14,FALSE),0)</f>
        <v>0</v>
      </c>
      <c r="K47" s="19">
        <f>IFERROR(VLOOKUP(F47&amp;G47,#REF!,19,FALSE),0)</f>
        <v>0</v>
      </c>
    </row>
    <row r="48" spans="1:11" x14ac:dyDescent="0.2">
      <c r="A48" s="12" t="str">
        <f t="shared" si="0"/>
        <v>8422 02 35120 02 0000 150</v>
      </c>
      <c r="B48" s="13">
        <v>842</v>
      </c>
      <c r="C48" s="13" t="s">
        <v>118</v>
      </c>
      <c r="D48" s="15">
        <v>3095800</v>
      </c>
      <c r="F48" s="21">
        <v>817</v>
      </c>
      <c r="G48" s="21" t="s">
        <v>132</v>
      </c>
      <c r="H48" s="24">
        <v>4470345500</v>
      </c>
      <c r="I48" s="19">
        <f>IFERROR(VLOOKUP(F48&amp;G48,#REF!,8,FALSE),0)</f>
        <v>0</v>
      </c>
      <c r="J48" s="19">
        <f>IFERROR(VLOOKUP(F48&amp;G48,#REF!,14,FALSE),0)</f>
        <v>0</v>
      </c>
      <c r="K48" s="19">
        <f>IFERROR(VLOOKUP(F48&amp;G48,#REF!,19,FALSE),0)</f>
        <v>0</v>
      </c>
    </row>
    <row r="49" spans="1:11" x14ac:dyDescent="0.2">
      <c r="A49" s="12" t="str">
        <f t="shared" si="0"/>
        <v>8082 02 35128 02 0000 150</v>
      </c>
      <c r="B49" s="13">
        <v>808</v>
      </c>
      <c r="C49" s="14" t="s">
        <v>119</v>
      </c>
      <c r="D49" s="15">
        <v>7828800</v>
      </c>
      <c r="F49" s="21">
        <v>817</v>
      </c>
      <c r="G49" s="21" t="s">
        <v>138</v>
      </c>
      <c r="H49" s="24">
        <v>300000</v>
      </c>
      <c r="I49" s="19">
        <f>IFERROR(VLOOKUP(F49&amp;G49,#REF!,8,FALSE),0)</f>
        <v>0</v>
      </c>
      <c r="J49" s="19">
        <f>IFERROR(VLOOKUP(F49&amp;G49,#REF!,14,FALSE),0)</f>
        <v>0</v>
      </c>
      <c r="K49" s="19">
        <f>IFERROR(VLOOKUP(F49&amp;G49,#REF!,19,FALSE),0)</f>
        <v>0</v>
      </c>
    </row>
    <row r="50" spans="1:11" x14ac:dyDescent="0.2">
      <c r="A50" s="12" t="str">
        <f t="shared" si="0"/>
        <v>8362 02 35129 02 0000 150</v>
      </c>
      <c r="B50" s="14">
        <v>836</v>
      </c>
      <c r="C50" s="14" t="s">
        <v>120</v>
      </c>
      <c r="D50" s="16">
        <v>312604800</v>
      </c>
      <c r="F50" s="21">
        <v>817</v>
      </c>
      <c r="G50" s="21" t="s">
        <v>147</v>
      </c>
      <c r="H50" s="24">
        <v>-316897.07</v>
      </c>
      <c r="I50" s="19">
        <f>IFERROR(VLOOKUP(F50&amp;G50,#REF!,8,FALSE),0)</f>
        <v>0</v>
      </c>
      <c r="J50" s="19">
        <f>IFERROR(VLOOKUP(F50&amp;G50,#REF!,14,FALSE),0)</f>
        <v>0</v>
      </c>
      <c r="K50" s="19">
        <f>IFERROR(VLOOKUP(F50&amp;G50,#REF!,19,FALSE),0)</f>
        <v>0</v>
      </c>
    </row>
    <row r="51" spans="1:11" x14ac:dyDescent="0.2">
      <c r="A51" s="12" t="str">
        <f t="shared" si="0"/>
        <v>8212 02 35130 02 0000 150</v>
      </c>
      <c r="B51" s="13">
        <v>821</v>
      </c>
      <c r="C51" s="14" t="s">
        <v>121</v>
      </c>
      <c r="D51" s="15">
        <v>323015300</v>
      </c>
      <c r="F51" s="21">
        <v>817</v>
      </c>
      <c r="G51" s="21" t="s">
        <v>148</v>
      </c>
      <c r="H51" s="24">
        <v>-188599.83000000002</v>
      </c>
      <c r="I51" s="19">
        <f>IFERROR(VLOOKUP(F51&amp;G51,#REF!,8,FALSE),0)</f>
        <v>0</v>
      </c>
      <c r="J51" s="19">
        <f>IFERROR(VLOOKUP(F51&amp;G51,#REF!,14,FALSE),0)</f>
        <v>0</v>
      </c>
      <c r="K51" s="19">
        <f>IFERROR(VLOOKUP(F51&amp;G51,#REF!,19,FALSE),0)</f>
        <v>0</v>
      </c>
    </row>
    <row r="52" spans="1:11" x14ac:dyDescent="0.2">
      <c r="A52" s="12" t="str">
        <f t="shared" si="0"/>
        <v>8192 02 35134 02 0000 150</v>
      </c>
      <c r="B52" s="13">
        <v>819</v>
      </c>
      <c r="C52" s="14" t="s">
        <v>76</v>
      </c>
      <c r="D52" s="15">
        <v>59515300</v>
      </c>
      <c r="F52" s="21">
        <v>817</v>
      </c>
      <c r="G52" s="21" t="s">
        <v>149</v>
      </c>
      <c r="H52" s="24">
        <v>-20000</v>
      </c>
      <c r="I52" s="19">
        <f>IFERROR(VLOOKUP(F52&amp;G52,#REF!,8,FALSE),0)</f>
        <v>0</v>
      </c>
      <c r="J52" s="19">
        <f>IFERROR(VLOOKUP(F52&amp;G52,#REF!,14,FALSE),0)</f>
        <v>0</v>
      </c>
      <c r="K52" s="19">
        <f>IFERROR(VLOOKUP(F52&amp;G52,#REF!,19,FALSE),0)</f>
        <v>0</v>
      </c>
    </row>
    <row r="53" spans="1:11" x14ac:dyDescent="0.2">
      <c r="A53" s="12" t="str">
        <f t="shared" si="0"/>
        <v>8192 02 35135 02 0000 150</v>
      </c>
      <c r="B53" s="13">
        <v>819</v>
      </c>
      <c r="C53" s="14" t="s">
        <v>122</v>
      </c>
      <c r="D53" s="16">
        <v>5673400</v>
      </c>
      <c r="F53" s="21">
        <v>817</v>
      </c>
      <c r="G53" s="21" t="s">
        <v>150</v>
      </c>
      <c r="H53" s="24">
        <v>-220.81</v>
      </c>
      <c r="I53" s="19">
        <f>IFERROR(VLOOKUP(F53&amp;G53,#REF!,8,FALSE),0)</f>
        <v>0</v>
      </c>
      <c r="J53" s="19">
        <f>IFERROR(VLOOKUP(F53&amp;G53,#REF!,14,FALSE),0)</f>
        <v>0</v>
      </c>
      <c r="K53" s="19">
        <f>IFERROR(VLOOKUP(F53&amp;G53,#REF!,19,FALSE),0)</f>
        <v>0</v>
      </c>
    </row>
    <row r="54" spans="1:11" x14ac:dyDescent="0.2">
      <c r="A54" s="12" t="str">
        <f t="shared" si="0"/>
        <v>8212 02 35137 02 0000 150</v>
      </c>
      <c r="B54" s="13">
        <v>821</v>
      </c>
      <c r="C54" s="14" t="s">
        <v>123</v>
      </c>
      <c r="D54" s="16">
        <v>2147424400</v>
      </c>
      <c r="F54" s="21">
        <v>817</v>
      </c>
      <c r="G54" s="21" t="s">
        <v>151</v>
      </c>
      <c r="H54" s="24">
        <v>-165770.21</v>
      </c>
      <c r="I54" s="19">
        <f>IFERROR(VLOOKUP(F54&amp;G54,#REF!,8,FALSE),0)</f>
        <v>0</v>
      </c>
      <c r="J54" s="19">
        <f>IFERROR(VLOOKUP(F54&amp;G54,#REF!,14,FALSE),0)</f>
        <v>0</v>
      </c>
      <c r="K54" s="19">
        <f>IFERROR(VLOOKUP(F54&amp;G54,#REF!,19,FALSE),0)</f>
        <v>0</v>
      </c>
    </row>
    <row r="55" spans="1:11" x14ac:dyDescent="0.2">
      <c r="A55" s="12" t="str">
        <f t="shared" si="0"/>
        <v>8192 02 35176 02 0000 150</v>
      </c>
      <c r="B55" s="13">
        <v>819</v>
      </c>
      <c r="C55" s="14" t="s">
        <v>77</v>
      </c>
      <c r="D55" s="16">
        <v>4083000</v>
      </c>
      <c r="F55" s="21">
        <v>817</v>
      </c>
      <c r="G55" s="21" t="s">
        <v>152</v>
      </c>
      <c r="H55" s="24">
        <v>-350415.95</v>
      </c>
      <c r="I55" s="19">
        <f>IFERROR(VLOOKUP(F55&amp;G55,#REF!,8,FALSE),0)</f>
        <v>0</v>
      </c>
      <c r="J55" s="19">
        <f>IFERROR(VLOOKUP(F55&amp;G55,#REF!,14,FALSE),0)</f>
        <v>0</v>
      </c>
      <c r="K55" s="19">
        <f>IFERROR(VLOOKUP(F55&amp;G55,#REF!,19,FALSE),0)</f>
        <v>0</v>
      </c>
    </row>
    <row r="56" spans="1:11" x14ac:dyDescent="0.2">
      <c r="A56" s="12" t="str">
        <f t="shared" si="0"/>
        <v>8212 02 35194 02 0000 150</v>
      </c>
      <c r="B56" s="13">
        <v>821</v>
      </c>
      <c r="C56" s="14" t="s">
        <v>124</v>
      </c>
      <c r="D56" s="16">
        <v>47341400</v>
      </c>
      <c r="F56" s="21">
        <v>817</v>
      </c>
      <c r="G56" s="21" t="s">
        <v>153</v>
      </c>
      <c r="H56" s="24">
        <v>-1960.6</v>
      </c>
      <c r="I56" s="19">
        <f>IFERROR(VLOOKUP(F56&amp;G56,#REF!,8,FALSE),0)</f>
        <v>0</v>
      </c>
      <c r="J56" s="19">
        <f>IFERROR(VLOOKUP(F56&amp;G56,#REF!,14,FALSE),0)</f>
        <v>0</v>
      </c>
      <c r="K56" s="19">
        <f>IFERROR(VLOOKUP(F56&amp;G56,#REF!,19,FALSE),0)</f>
        <v>0</v>
      </c>
    </row>
    <row r="57" spans="1:11" x14ac:dyDescent="0.2">
      <c r="A57" s="12" t="str">
        <f t="shared" si="0"/>
        <v>8212 02 35220 02 0000 150</v>
      </c>
      <c r="B57" s="13">
        <v>821</v>
      </c>
      <c r="C57" s="14" t="s">
        <v>125</v>
      </c>
      <c r="D57" s="16">
        <v>81383300</v>
      </c>
      <c r="F57" s="21">
        <v>817</v>
      </c>
      <c r="G57" s="21" t="s">
        <v>154</v>
      </c>
      <c r="H57" s="24">
        <v>-324836.61</v>
      </c>
      <c r="I57" s="19">
        <f>IFERROR(VLOOKUP(F57&amp;G57,#REF!,8,FALSE),0)</f>
        <v>0</v>
      </c>
      <c r="J57" s="19">
        <f>IFERROR(VLOOKUP(F57&amp;G57,#REF!,14,FALSE),0)</f>
        <v>0</v>
      </c>
      <c r="K57" s="19">
        <f>IFERROR(VLOOKUP(F57&amp;G57,#REF!,19,FALSE),0)</f>
        <v>0</v>
      </c>
    </row>
    <row r="58" spans="1:11" x14ac:dyDescent="0.2">
      <c r="A58" s="12" t="str">
        <f t="shared" si="0"/>
        <v>8212 02 35240 02 0000 150</v>
      </c>
      <c r="B58" s="13">
        <v>821</v>
      </c>
      <c r="C58" s="14" t="s">
        <v>78</v>
      </c>
      <c r="D58" s="16">
        <v>128800</v>
      </c>
      <c r="F58" s="21">
        <v>817</v>
      </c>
      <c r="G58" s="21" t="s">
        <v>155</v>
      </c>
      <c r="H58" s="24">
        <v>-891503</v>
      </c>
      <c r="I58" s="19">
        <f>IFERROR(VLOOKUP(F58&amp;G58,#REF!,8,FALSE),0)</f>
        <v>0</v>
      </c>
      <c r="J58" s="19">
        <f>IFERROR(VLOOKUP(F58&amp;G58,#REF!,14,FALSE),0)</f>
        <v>0</v>
      </c>
      <c r="K58" s="19">
        <f>IFERROR(VLOOKUP(F58&amp;G58,#REF!,19,FALSE),0)</f>
        <v>0</v>
      </c>
    </row>
    <row r="59" spans="1:11" x14ac:dyDescent="0.2">
      <c r="A59" s="12" t="str">
        <f t="shared" si="0"/>
        <v>8212 02 35250 02 0000 150</v>
      </c>
      <c r="B59" s="13">
        <v>821</v>
      </c>
      <c r="C59" s="14" t="s">
        <v>79</v>
      </c>
      <c r="D59" s="15">
        <v>717483600</v>
      </c>
      <c r="F59" s="21">
        <v>817</v>
      </c>
      <c r="G59" s="21" t="s">
        <v>156</v>
      </c>
      <c r="H59" s="24">
        <v>-746419.55</v>
      </c>
      <c r="I59" s="19">
        <f>IFERROR(VLOOKUP(F59&amp;G59,#REF!,8,FALSE),0)</f>
        <v>0</v>
      </c>
      <c r="J59" s="19">
        <f>IFERROR(VLOOKUP(F59&amp;G59,#REF!,14,FALSE),0)</f>
        <v>0</v>
      </c>
      <c r="K59" s="19">
        <f>IFERROR(VLOOKUP(F59&amp;G59,#REF!,19,FALSE),0)</f>
        <v>0</v>
      </c>
    </row>
    <row r="60" spans="1:11" x14ac:dyDescent="0.2">
      <c r="A60" s="12" t="str">
        <f t="shared" si="0"/>
        <v>8212 02 35260 02 0000 150</v>
      </c>
      <c r="B60" s="13">
        <v>821</v>
      </c>
      <c r="C60" s="14" t="s">
        <v>80</v>
      </c>
      <c r="D60" s="15">
        <v>7354600</v>
      </c>
      <c r="F60" s="21">
        <v>817</v>
      </c>
      <c r="G60" s="21" t="s">
        <v>157</v>
      </c>
      <c r="H60" s="24">
        <v>-749310.19</v>
      </c>
      <c r="I60" s="19">
        <f>IFERROR(VLOOKUP(F60&amp;G60,#REF!,8,FALSE),0)</f>
        <v>0</v>
      </c>
      <c r="J60" s="19">
        <f>IFERROR(VLOOKUP(F60&amp;G60,#REF!,14,FALSE),0)</f>
        <v>0</v>
      </c>
      <c r="K60" s="19">
        <f>IFERROR(VLOOKUP(F60&amp;G60,#REF!,19,FALSE),0)</f>
        <v>0</v>
      </c>
    </row>
    <row r="61" spans="1:11" x14ac:dyDescent="0.2">
      <c r="A61" s="12" t="str">
        <f t="shared" si="0"/>
        <v>8212 02 35270 02 0000 150</v>
      </c>
      <c r="B61" s="13">
        <v>821</v>
      </c>
      <c r="C61" s="14" t="s">
        <v>126</v>
      </c>
      <c r="D61" s="16">
        <v>6166400</v>
      </c>
      <c r="F61" s="21">
        <v>817</v>
      </c>
      <c r="G61" s="21" t="s">
        <v>158</v>
      </c>
      <c r="H61" s="24">
        <v>-189903.46</v>
      </c>
      <c r="I61" s="19">
        <f>IFERROR(VLOOKUP(F61&amp;G61,#REF!,8,FALSE),0)</f>
        <v>0</v>
      </c>
      <c r="J61" s="19">
        <f>IFERROR(VLOOKUP(F61&amp;G61,#REF!,14,FALSE),0)</f>
        <v>0</v>
      </c>
      <c r="K61" s="19">
        <f>IFERROR(VLOOKUP(F61&amp;G61,#REF!,19,FALSE),0)</f>
        <v>0</v>
      </c>
    </row>
    <row r="62" spans="1:11" x14ac:dyDescent="0.2">
      <c r="A62" s="12" t="str">
        <f t="shared" si="0"/>
        <v>8212 02 35280 02 0000 150</v>
      </c>
      <c r="B62" s="13">
        <v>821</v>
      </c>
      <c r="C62" s="14" t="s">
        <v>81</v>
      </c>
      <c r="D62" s="15">
        <v>215500</v>
      </c>
      <c r="F62" s="21">
        <v>817</v>
      </c>
      <c r="G62" s="21" t="s">
        <v>159</v>
      </c>
      <c r="H62" s="24">
        <v>-286564.93</v>
      </c>
      <c r="I62" s="19">
        <f>IFERROR(VLOOKUP(F62&amp;G62,#REF!,8,FALSE),0)</f>
        <v>0</v>
      </c>
      <c r="J62" s="19">
        <f>IFERROR(VLOOKUP(F62&amp;G62,#REF!,14,FALSE),0)</f>
        <v>0</v>
      </c>
      <c r="K62" s="19">
        <f>IFERROR(VLOOKUP(F62&amp;G62,#REF!,19,FALSE),0)</f>
        <v>0</v>
      </c>
    </row>
    <row r="63" spans="1:11" x14ac:dyDescent="0.2">
      <c r="A63" s="12" t="str">
        <f t="shared" si="0"/>
        <v>8322 02 35290 02 0000 150</v>
      </c>
      <c r="B63" s="13">
        <v>832</v>
      </c>
      <c r="C63" s="14" t="s">
        <v>127</v>
      </c>
      <c r="D63" s="16">
        <v>252331300</v>
      </c>
      <c r="F63" s="21">
        <v>818</v>
      </c>
      <c r="G63" s="21" t="s">
        <v>23</v>
      </c>
      <c r="H63" s="24">
        <v>12805744900</v>
      </c>
      <c r="I63" s="19">
        <f>IFERROR(VLOOKUP(F63&amp;G63,#REF!,8,FALSE),0)</f>
        <v>0</v>
      </c>
      <c r="J63" s="19">
        <f>IFERROR(VLOOKUP(F63&amp;G63,#REF!,14,FALSE),0)</f>
        <v>0</v>
      </c>
      <c r="K63" s="19">
        <f>IFERROR(VLOOKUP(F63&amp;G63,#REF!,19,FALSE),0)</f>
        <v>0</v>
      </c>
    </row>
    <row r="64" spans="1:11" x14ac:dyDescent="0.2">
      <c r="A64" s="12" t="str">
        <f t="shared" si="0"/>
        <v>8212 02 35380 02 0000 150</v>
      </c>
      <c r="B64" s="13">
        <v>821</v>
      </c>
      <c r="C64" s="14" t="s">
        <v>82</v>
      </c>
      <c r="D64" s="16">
        <v>448783100</v>
      </c>
      <c r="F64" s="21">
        <v>818</v>
      </c>
      <c r="G64" s="21" t="s">
        <v>96</v>
      </c>
      <c r="H64" s="24">
        <v>513084000</v>
      </c>
      <c r="I64" s="19">
        <f>IFERROR(VLOOKUP(F64&amp;G64,#REF!,8,FALSE),0)</f>
        <v>0</v>
      </c>
      <c r="J64" s="19">
        <f>IFERROR(VLOOKUP(F64&amp;G64,#REF!,14,FALSE),0)</f>
        <v>0</v>
      </c>
      <c r="K64" s="19">
        <f>IFERROR(VLOOKUP(F64&amp;G64,#REF!,19,FALSE),0)</f>
        <v>0</v>
      </c>
    </row>
    <row r="65" spans="1:11" x14ac:dyDescent="0.2">
      <c r="A65" s="12" t="str">
        <f t="shared" si="0"/>
        <v>8142 02 35460 02 0000 150</v>
      </c>
      <c r="B65" s="14">
        <v>814</v>
      </c>
      <c r="C65" s="13" t="s">
        <v>128</v>
      </c>
      <c r="D65" s="16">
        <v>249510400</v>
      </c>
      <c r="F65" s="21">
        <v>818</v>
      </c>
      <c r="G65" s="21" t="s">
        <v>24</v>
      </c>
      <c r="H65" s="24">
        <v>574234000</v>
      </c>
      <c r="I65" s="19">
        <f>IFERROR(VLOOKUP(F65&amp;G65,#REF!,8,FALSE),0)</f>
        <v>0</v>
      </c>
      <c r="J65" s="19">
        <f>IFERROR(VLOOKUP(F65&amp;G65,#REF!,14,FALSE),0)</f>
        <v>0</v>
      </c>
      <c r="K65" s="19">
        <f>IFERROR(VLOOKUP(F65&amp;G65,#REF!,19,FALSE),0)</f>
        <v>0</v>
      </c>
    </row>
    <row r="66" spans="1:11" x14ac:dyDescent="0.2">
      <c r="A66" s="12" t="str">
        <f t="shared" si="0"/>
        <v>8212 02 35573 02 0000 150</v>
      </c>
      <c r="B66" s="14">
        <v>821</v>
      </c>
      <c r="C66" s="13" t="s">
        <v>129</v>
      </c>
      <c r="D66" s="16">
        <v>141199789.66</v>
      </c>
      <c r="F66" s="21">
        <v>818</v>
      </c>
      <c r="G66" s="21" t="s">
        <v>97</v>
      </c>
      <c r="H66" s="24">
        <v>68563000</v>
      </c>
      <c r="I66" s="19">
        <f>IFERROR(VLOOKUP(F66&amp;G66,#REF!,8,FALSE),0)</f>
        <v>0</v>
      </c>
      <c r="J66" s="19">
        <f>IFERROR(VLOOKUP(F66&amp;G66,#REF!,14,FALSE),0)</f>
        <v>0</v>
      </c>
      <c r="K66" s="19">
        <f>IFERROR(VLOOKUP(F66&amp;G66,#REF!,19,FALSE),0)</f>
        <v>0</v>
      </c>
    </row>
    <row r="67" spans="1:11" x14ac:dyDescent="0.2">
      <c r="A67" s="12" t="str">
        <f t="shared" ref="A67:A130" si="1">B67&amp;C67</f>
        <v>8182 02 35900 02 0000 150</v>
      </c>
      <c r="B67" s="14">
        <v>818</v>
      </c>
      <c r="C67" s="14" t="s">
        <v>83</v>
      </c>
      <c r="D67" s="15">
        <v>101642900</v>
      </c>
      <c r="F67" s="21">
        <v>818</v>
      </c>
      <c r="G67" s="21" t="s">
        <v>83</v>
      </c>
      <c r="H67" s="24">
        <v>101642900</v>
      </c>
      <c r="I67" s="19">
        <v>126723400</v>
      </c>
      <c r="J67" s="19">
        <v>138670000</v>
      </c>
      <c r="K67" s="19">
        <v>92201600</v>
      </c>
    </row>
    <row r="68" spans="1:11" x14ac:dyDescent="0.2">
      <c r="A68" s="12" t="str">
        <f t="shared" si="1"/>
        <v>8142 02 45136 02 0000 150</v>
      </c>
      <c r="B68" s="13">
        <v>814</v>
      </c>
      <c r="C68" s="14" t="s">
        <v>130</v>
      </c>
      <c r="D68" s="15">
        <v>1700000</v>
      </c>
      <c r="F68" s="21">
        <v>819</v>
      </c>
      <c r="G68" s="21" t="s">
        <v>98</v>
      </c>
      <c r="H68" s="24">
        <v>105573900</v>
      </c>
      <c r="I68" s="19">
        <f>IFERROR(VLOOKUP(F68&amp;G68,#REF!,8,FALSE),0)</f>
        <v>0</v>
      </c>
      <c r="J68" s="19">
        <f>IFERROR(VLOOKUP(F68&amp;G68,#REF!,14,FALSE),0)</f>
        <v>0</v>
      </c>
      <c r="K68" s="19">
        <f>IFERROR(VLOOKUP(F68&amp;G68,#REF!,19,FALSE),0)</f>
        <v>0</v>
      </c>
    </row>
    <row r="69" spans="1:11" x14ac:dyDescent="0.2">
      <c r="A69" s="12" t="str">
        <f t="shared" si="1"/>
        <v>8032 02 45141 02 0000 150</v>
      </c>
      <c r="B69" s="13">
        <v>803</v>
      </c>
      <c r="C69" s="13" t="s">
        <v>84</v>
      </c>
      <c r="D69" s="15">
        <v>8501904</v>
      </c>
      <c r="F69" s="21">
        <v>819</v>
      </c>
      <c r="G69" s="21" t="s">
        <v>1</v>
      </c>
      <c r="H69" s="24">
        <v>279679837.79000002</v>
      </c>
      <c r="I69" s="19">
        <f>IFERROR(VLOOKUP(F69&amp;G69,#REF!,8,FALSE),0)</f>
        <v>0</v>
      </c>
      <c r="J69" s="19">
        <f>IFERROR(VLOOKUP(F69&amp;G69,#REF!,14,FALSE),0)</f>
        <v>0</v>
      </c>
      <c r="K69" s="19">
        <f>IFERROR(VLOOKUP(F69&amp;G69,#REF!,19,FALSE),0)</f>
        <v>0</v>
      </c>
    </row>
    <row r="70" spans="1:11" x14ac:dyDescent="0.2">
      <c r="A70" s="12" t="str">
        <f t="shared" si="1"/>
        <v>8032 02 45142 02 0000 150</v>
      </c>
      <c r="B70" s="13">
        <v>803</v>
      </c>
      <c r="C70" s="13" t="s">
        <v>85</v>
      </c>
      <c r="D70" s="15">
        <v>4484184</v>
      </c>
      <c r="F70" s="21">
        <v>819</v>
      </c>
      <c r="G70" s="21" t="s">
        <v>114</v>
      </c>
      <c r="H70" s="24">
        <v>376171988</v>
      </c>
      <c r="I70" s="19">
        <f>IFERROR(VLOOKUP(F70&amp;G70,#REF!,8,FALSE),0)</f>
        <v>0</v>
      </c>
      <c r="J70" s="19">
        <f>IFERROR(VLOOKUP(F70&amp;G70,#REF!,14,FALSE),0)</f>
        <v>0</v>
      </c>
      <c r="K70" s="19">
        <f>IFERROR(VLOOKUP(F70&amp;G70,#REF!,19,FALSE),0)</f>
        <v>0</v>
      </c>
    </row>
    <row r="71" spans="1:11" x14ac:dyDescent="0.2">
      <c r="A71" s="12" t="str">
        <f t="shared" si="1"/>
        <v>8162 02 45159 02 0000 150</v>
      </c>
      <c r="B71" s="13">
        <v>816</v>
      </c>
      <c r="C71" s="14" t="s">
        <v>7</v>
      </c>
      <c r="D71" s="16">
        <v>206742500</v>
      </c>
      <c r="F71" s="21">
        <v>819</v>
      </c>
      <c r="G71" s="21" t="s">
        <v>76</v>
      </c>
      <c r="H71" s="24">
        <v>59515300</v>
      </c>
      <c r="I71" s="19">
        <f>IFERROR(VLOOKUP(F71&amp;G71,#REF!,8,FALSE),0)</f>
        <v>0</v>
      </c>
      <c r="J71" s="19">
        <f>IFERROR(VLOOKUP(F71&amp;G71,#REF!,14,FALSE),0)</f>
        <v>0</v>
      </c>
      <c r="K71" s="19">
        <f>IFERROR(VLOOKUP(F71&amp;G71,#REF!,19,FALSE),0)</f>
        <v>0</v>
      </c>
    </row>
    <row r="72" spans="1:11" x14ac:dyDescent="0.2">
      <c r="A72" s="12" t="str">
        <f t="shared" si="1"/>
        <v>8142 02 45161 02 0000 150</v>
      </c>
      <c r="B72" s="13">
        <v>814</v>
      </c>
      <c r="C72" s="14" t="s">
        <v>131</v>
      </c>
      <c r="D72" s="16">
        <v>84191400</v>
      </c>
      <c r="F72" s="21">
        <v>819</v>
      </c>
      <c r="G72" s="21" t="s">
        <v>122</v>
      </c>
      <c r="H72" s="24">
        <v>5673400</v>
      </c>
      <c r="I72" s="19">
        <f>IFERROR(VLOOKUP(F72&amp;G72,#REF!,8,FALSE),0)</f>
        <v>0</v>
      </c>
      <c r="J72" s="19">
        <f>IFERROR(VLOOKUP(F72&amp;G72,#REF!,14,FALSE),0)</f>
        <v>0</v>
      </c>
      <c r="K72" s="19">
        <f>IFERROR(VLOOKUP(F72&amp;G72,#REF!,19,FALSE),0)</f>
        <v>0</v>
      </c>
    </row>
    <row r="73" spans="1:11" x14ac:dyDescent="0.2">
      <c r="A73" s="12" t="str">
        <f t="shared" si="1"/>
        <v>8142 02 45161 02 0000 150</v>
      </c>
      <c r="B73" s="13">
        <v>814</v>
      </c>
      <c r="C73" s="14" t="s">
        <v>131</v>
      </c>
      <c r="D73" s="16">
        <v>25402900</v>
      </c>
      <c r="F73" s="21">
        <v>819</v>
      </c>
      <c r="G73" s="21" t="s">
        <v>77</v>
      </c>
      <c r="H73" s="24">
        <v>4083000</v>
      </c>
      <c r="I73" s="19">
        <f>IFERROR(VLOOKUP(F73&amp;G73,#REF!,8,FALSE),0)</f>
        <v>0</v>
      </c>
      <c r="J73" s="19">
        <f>IFERROR(VLOOKUP(F73&amp;G73,#REF!,14,FALSE),0)</f>
        <v>0</v>
      </c>
      <c r="K73" s="19">
        <f>IFERROR(VLOOKUP(F73&amp;G73,#REF!,19,FALSE),0)</f>
        <v>0</v>
      </c>
    </row>
    <row r="74" spans="1:11" x14ac:dyDescent="0.2">
      <c r="A74" s="12" t="str">
        <f t="shared" si="1"/>
        <v>8172 02 45433 02 0000 150</v>
      </c>
      <c r="B74" s="13">
        <v>817</v>
      </c>
      <c r="C74" s="14" t="s">
        <v>132</v>
      </c>
      <c r="D74" s="16">
        <v>4470345500</v>
      </c>
      <c r="F74" s="21">
        <v>819</v>
      </c>
      <c r="G74" s="21" t="s">
        <v>137</v>
      </c>
      <c r="H74" s="24">
        <v>44377.979999999996</v>
      </c>
      <c r="I74" s="19">
        <f>IFERROR(VLOOKUP(F74&amp;G74,#REF!,8,FALSE),0)</f>
        <v>0</v>
      </c>
      <c r="J74" s="19">
        <f>IFERROR(VLOOKUP(F74&amp;G74,#REF!,14,FALSE),0)</f>
        <v>0</v>
      </c>
      <c r="K74" s="19">
        <f>IFERROR(VLOOKUP(F74&amp;G74,#REF!,19,FALSE),0)</f>
        <v>0</v>
      </c>
    </row>
    <row r="75" spans="1:11" x14ac:dyDescent="0.2">
      <c r="A75" s="12" t="str">
        <f t="shared" si="1"/>
        <v>8142 02 49000 02 0000 150</v>
      </c>
      <c r="B75" s="13">
        <v>814</v>
      </c>
      <c r="C75" s="14" t="s">
        <v>133</v>
      </c>
      <c r="D75" s="16">
        <v>7343300</v>
      </c>
      <c r="F75" s="21">
        <v>819</v>
      </c>
      <c r="G75" s="21" t="s">
        <v>140</v>
      </c>
      <c r="H75" s="24">
        <v>140456</v>
      </c>
      <c r="I75" s="19">
        <f>IFERROR(VLOOKUP(F75&amp;G75,#REF!,8,FALSE),0)</f>
        <v>0</v>
      </c>
      <c r="J75" s="19">
        <f>IFERROR(VLOOKUP(F75&amp;G75,#REF!,14,FALSE),0)</f>
        <v>0</v>
      </c>
      <c r="K75" s="19">
        <f>IFERROR(VLOOKUP(F75&amp;G75,#REF!,19,FALSE),0)</f>
        <v>0</v>
      </c>
    </row>
    <row r="76" spans="1:11" x14ac:dyDescent="0.2">
      <c r="A76" s="12" t="str">
        <f t="shared" si="1"/>
        <v>8152 02 49000 02 0000 150</v>
      </c>
      <c r="B76" s="13">
        <v>815</v>
      </c>
      <c r="C76" s="14" t="s">
        <v>133</v>
      </c>
      <c r="D76" s="16">
        <v>1892700</v>
      </c>
      <c r="F76" s="21">
        <v>819</v>
      </c>
      <c r="G76" s="21" t="s">
        <v>160</v>
      </c>
      <c r="H76" s="24">
        <v>-47836.31</v>
      </c>
      <c r="I76" s="19">
        <f>IFERROR(VLOOKUP(F76&amp;G76,#REF!,8,FALSE),0)</f>
        <v>0</v>
      </c>
      <c r="J76" s="19">
        <f>IFERROR(VLOOKUP(F76&amp;G76,#REF!,14,FALSE),0)</f>
        <v>0</v>
      </c>
      <c r="K76" s="19">
        <f>IFERROR(VLOOKUP(F76&amp;G76,#REF!,19,FALSE),0)</f>
        <v>0</v>
      </c>
    </row>
    <row r="77" spans="1:11" x14ac:dyDescent="0.2">
      <c r="A77" s="12" t="str">
        <f t="shared" si="1"/>
        <v>8152 02 49000 02 0000 150</v>
      </c>
      <c r="B77" s="13">
        <v>815</v>
      </c>
      <c r="C77" s="14" t="s">
        <v>133</v>
      </c>
      <c r="D77" s="16">
        <v>7919200</v>
      </c>
      <c r="F77" s="21">
        <v>819</v>
      </c>
      <c r="G77" s="21" t="s">
        <v>161</v>
      </c>
      <c r="H77" s="24">
        <v>-140456</v>
      </c>
      <c r="I77" s="19">
        <f>IFERROR(VLOOKUP(F77&amp;G77,#REF!,8,FALSE),0)</f>
        <v>0</v>
      </c>
      <c r="J77" s="19">
        <f>IFERROR(VLOOKUP(F77&amp;G77,#REF!,14,FALSE),0)</f>
        <v>0</v>
      </c>
      <c r="K77" s="19">
        <f>IFERROR(VLOOKUP(F77&amp;G77,#REF!,19,FALSE),0)</f>
        <v>0</v>
      </c>
    </row>
    <row r="78" spans="1:11" x14ac:dyDescent="0.2">
      <c r="A78" s="12" t="str">
        <f t="shared" si="1"/>
        <v>8142 02 49001 02 0000 150</v>
      </c>
      <c r="B78" s="13">
        <v>814</v>
      </c>
      <c r="C78" s="14" t="s">
        <v>134</v>
      </c>
      <c r="D78" s="16">
        <v>47470000</v>
      </c>
      <c r="F78" s="21">
        <v>819</v>
      </c>
      <c r="G78" s="21" t="s">
        <v>162</v>
      </c>
      <c r="H78" s="24">
        <v>-1986625.4300000002</v>
      </c>
      <c r="I78" s="19">
        <f>IFERROR(VLOOKUP(F78&amp;G78,#REF!,8,FALSE),0)</f>
        <v>0</v>
      </c>
      <c r="J78" s="19">
        <f>IFERROR(VLOOKUP(F78&amp;G78,#REF!,14,FALSE),0)</f>
        <v>0</v>
      </c>
      <c r="K78" s="19">
        <f>IFERROR(VLOOKUP(F78&amp;G78,#REF!,19,FALSE),0)</f>
        <v>0</v>
      </c>
    </row>
    <row r="79" spans="1:11" x14ac:dyDescent="0.2">
      <c r="A79" s="12" t="str">
        <f t="shared" si="1"/>
        <v>8142 02 49001 02 0000 150</v>
      </c>
      <c r="B79" s="13">
        <v>814</v>
      </c>
      <c r="C79" s="14" t="s">
        <v>134</v>
      </c>
      <c r="D79" s="16">
        <v>58416700</v>
      </c>
      <c r="F79" s="21">
        <v>821</v>
      </c>
      <c r="G79" s="21" t="s">
        <v>8</v>
      </c>
      <c r="H79" s="24">
        <v>1565800</v>
      </c>
      <c r="I79" s="19">
        <f>IFERROR(VLOOKUP(F79&amp;G79,#REF!,8,FALSE),0)</f>
        <v>0</v>
      </c>
      <c r="J79" s="19">
        <f>IFERROR(VLOOKUP(F79&amp;G79,#REF!,14,FALSE),0)</f>
        <v>0</v>
      </c>
      <c r="K79" s="19">
        <f>IFERROR(VLOOKUP(F79&amp;G79,#REF!,19,FALSE),0)</f>
        <v>0</v>
      </c>
    </row>
    <row r="80" spans="1:11" x14ac:dyDescent="0.2">
      <c r="A80" s="12" t="str">
        <f t="shared" si="1"/>
        <v>8142 02 49001 02 0000 150</v>
      </c>
      <c r="B80" s="13">
        <v>814</v>
      </c>
      <c r="C80" s="14" t="s">
        <v>134</v>
      </c>
      <c r="D80" s="16">
        <v>21000000</v>
      </c>
      <c r="F80" s="21">
        <v>821</v>
      </c>
      <c r="G80" s="21" t="s">
        <v>99</v>
      </c>
      <c r="H80" s="24">
        <v>47800</v>
      </c>
      <c r="I80" s="19">
        <f>IFERROR(VLOOKUP(F80&amp;G80,#REF!,8,FALSE),0)</f>
        <v>0</v>
      </c>
      <c r="J80" s="19">
        <f>IFERROR(VLOOKUP(F80&amp;G80,#REF!,14,FALSE),0)</f>
        <v>0</v>
      </c>
      <c r="K80" s="19">
        <f>IFERROR(VLOOKUP(F80&amp;G80,#REF!,19,FALSE),0)</f>
        <v>0</v>
      </c>
    </row>
    <row r="81" spans="1:11" x14ac:dyDescent="0.2">
      <c r="A81" s="12" t="str">
        <f t="shared" si="1"/>
        <v>8032 18 02010 02 0000 180</v>
      </c>
      <c r="B81" s="13">
        <v>803</v>
      </c>
      <c r="C81" s="13" t="s">
        <v>135</v>
      </c>
      <c r="D81" s="16">
        <v>292359.43</v>
      </c>
      <c r="F81" s="21">
        <v>821</v>
      </c>
      <c r="G81" s="21" t="s">
        <v>9</v>
      </c>
      <c r="H81" s="24">
        <v>77360700</v>
      </c>
      <c r="I81" s="19">
        <f>IFERROR(VLOOKUP(F81&amp;G81,#REF!,8,FALSE),0)</f>
        <v>0</v>
      </c>
      <c r="J81" s="19">
        <f>IFERROR(VLOOKUP(F81&amp;G81,#REF!,14,FALSE),0)</f>
        <v>0</v>
      </c>
      <c r="K81" s="19">
        <f>IFERROR(VLOOKUP(F81&amp;G81,#REF!,19,FALSE),0)</f>
        <v>0</v>
      </c>
    </row>
    <row r="82" spans="1:11" x14ac:dyDescent="0.2">
      <c r="A82" s="12" t="str">
        <f t="shared" si="1"/>
        <v>8032 18 02020 02 0000 180</v>
      </c>
      <c r="B82" s="13">
        <v>803</v>
      </c>
      <c r="C82" s="13" t="s">
        <v>136</v>
      </c>
      <c r="D82" s="16">
        <v>161668.96</v>
      </c>
      <c r="F82" s="21">
        <v>821</v>
      </c>
      <c r="G82" s="21" t="s">
        <v>2</v>
      </c>
      <c r="H82" s="24">
        <v>238261500</v>
      </c>
      <c r="I82" s="19">
        <f>IFERROR(VLOOKUP(F82&amp;G82,#REF!,8,FALSE),0)</f>
        <v>0</v>
      </c>
      <c r="J82" s="19">
        <f>IFERROR(VLOOKUP(F82&amp;G82,#REF!,14,FALSE),0)</f>
        <v>0</v>
      </c>
      <c r="K82" s="19">
        <f>IFERROR(VLOOKUP(F82&amp;G82,#REF!,19,FALSE),0)</f>
        <v>0</v>
      </c>
    </row>
    <row r="83" spans="1:11" x14ac:dyDescent="0.2">
      <c r="A83" s="12" t="str">
        <f t="shared" si="1"/>
        <v>8112 18 02010 02 0000 180</v>
      </c>
      <c r="B83" s="13">
        <v>811</v>
      </c>
      <c r="C83" s="13" t="s">
        <v>135</v>
      </c>
      <c r="D83" s="16">
        <v>2607</v>
      </c>
      <c r="F83" s="21">
        <v>821</v>
      </c>
      <c r="G83" s="21" t="s">
        <v>102</v>
      </c>
      <c r="H83" s="24">
        <v>244375</v>
      </c>
      <c r="I83" s="19">
        <f>IFERROR(VLOOKUP(F83&amp;G83,#REF!,8,FALSE),0)</f>
        <v>0</v>
      </c>
      <c r="J83" s="19">
        <f>IFERROR(VLOOKUP(F83&amp;G83,#REF!,14,FALSE),0)</f>
        <v>0</v>
      </c>
      <c r="K83" s="19">
        <f>IFERROR(VLOOKUP(F83&amp;G83,#REF!,19,FALSE),0)</f>
        <v>0</v>
      </c>
    </row>
    <row r="84" spans="1:11" x14ac:dyDescent="0.2">
      <c r="A84" s="12" t="str">
        <f t="shared" si="1"/>
        <v>8122 18 60010 02 0000 150</v>
      </c>
      <c r="B84" s="13">
        <v>812</v>
      </c>
      <c r="C84" s="13" t="s">
        <v>137</v>
      </c>
      <c r="D84" s="16">
        <v>2385870.67</v>
      </c>
      <c r="F84" s="21">
        <v>821</v>
      </c>
      <c r="G84" s="21" t="s">
        <v>11</v>
      </c>
      <c r="H84" s="24">
        <v>2659200</v>
      </c>
      <c r="I84" s="19">
        <f>IFERROR(VLOOKUP(F84&amp;G84,#REF!,8,FALSE),0)</f>
        <v>0</v>
      </c>
      <c r="J84" s="19">
        <f>IFERROR(VLOOKUP(F84&amp;G84,#REF!,14,FALSE),0)</f>
        <v>0</v>
      </c>
      <c r="K84" s="19">
        <f>IFERROR(VLOOKUP(F84&amp;G84,#REF!,19,FALSE),0)</f>
        <v>0</v>
      </c>
    </row>
    <row r="85" spans="1:11" x14ac:dyDescent="0.2">
      <c r="A85" s="12" t="str">
        <f t="shared" si="1"/>
        <v>8122 18 60010 02 0000 150</v>
      </c>
      <c r="B85" s="13">
        <v>812</v>
      </c>
      <c r="C85" s="13" t="s">
        <v>137</v>
      </c>
      <c r="D85" s="16">
        <v>1165310.8899999999</v>
      </c>
      <c r="F85" s="21">
        <v>821</v>
      </c>
      <c r="G85" s="21" t="s">
        <v>13</v>
      </c>
      <c r="H85" s="24">
        <v>15293400</v>
      </c>
      <c r="I85" s="19">
        <f>IFERROR(VLOOKUP(F85&amp;G85,#REF!,8,FALSE),0)</f>
        <v>0</v>
      </c>
      <c r="J85" s="19">
        <f>IFERROR(VLOOKUP(F85&amp;G85,#REF!,14,FALSE),0)</f>
        <v>0</v>
      </c>
      <c r="K85" s="19">
        <f>IFERROR(VLOOKUP(F85&amp;G85,#REF!,19,FALSE),0)</f>
        <v>0</v>
      </c>
    </row>
    <row r="86" spans="1:11" x14ac:dyDescent="0.2">
      <c r="A86" s="12" t="str">
        <f t="shared" si="1"/>
        <v>8122 18 02030 02 0000 180</v>
      </c>
      <c r="B86" s="13">
        <v>812</v>
      </c>
      <c r="C86" s="13" t="s">
        <v>138</v>
      </c>
      <c r="D86" s="16">
        <v>78.36</v>
      </c>
      <c r="F86" s="21">
        <v>821</v>
      </c>
      <c r="G86" s="21" t="s">
        <v>104</v>
      </c>
      <c r="H86" s="24">
        <v>25832500</v>
      </c>
      <c r="I86" s="19">
        <f>IFERROR(VLOOKUP(F86&amp;G86,#REF!,8,FALSE),0)</f>
        <v>0</v>
      </c>
      <c r="J86" s="19">
        <f>IFERROR(VLOOKUP(F86&amp;G86,#REF!,14,FALSE),0)</f>
        <v>0</v>
      </c>
      <c r="K86" s="19">
        <f>IFERROR(VLOOKUP(F86&amp;G86,#REF!,19,FALSE),0)</f>
        <v>0</v>
      </c>
    </row>
    <row r="87" spans="1:11" x14ac:dyDescent="0.2">
      <c r="A87" s="12" t="str">
        <f t="shared" si="1"/>
        <v>8122 18 02030 02 0000 180</v>
      </c>
      <c r="B87" s="13">
        <v>812</v>
      </c>
      <c r="C87" s="13" t="s">
        <v>138</v>
      </c>
      <c r="D87" s="16">
        <v>23162329.780000001</v>
      </c>
      <c r="F87" s="21">
        <v>821</v>
      </c>
      <c r="G87" s="21" t="s">
        <v>121</v>
      </c>
      <c r="H87" s="24">
        <v>323015300</v>
      </c>
      <c r="I87" s="19">
        <f>IFERROR(VLOOKUP(F87&amp;G87,#REF!,8,FALSE),0)</f>
        <v>0</v>
      </c>
      <c r="J87" s="19">
        <f>IFERROR(VLOOKUP(F87&amp;G87,#REF!,14,FALSE),0)</f>
        <v>0</v>
      </c>
      <c r="K87" s="19">
        <f>IFERROR(VLOOKUP(F87&amp;G87,#REF!,19,FALSE),0)</f>
        <v>0</v>
      </c>
    </row>
    <row r="88" spans="1:11" x14ac:dyDescent="0.2">
      <c r="A88" s="12" t="str">
        <f t="shared" si="1"/>
        <v>8122 18 25555 02 0000 150</v>
      </c>
      <c r="B88" s="13">
        <v>812</v>
      </c>
      <c r="C88" s="13" t="s">
        <v>139</v>
      </c>
      <c r="D88" s="16">
        <v>38678.879999999997</v>
      </c>
      <c r="F88" s="21">
        <v>821</v>
      </c>
      <c r="G88" s="21" t="s">
        <v>123</v>
      </c>
      <c r="H88" s="24">
        <v>2147424400</v>
      </c>
      <c r="I88" s="19">
        <f>IFERROR(VLOOKUP(F88&amp;G88,#REF!,8,FALSE),0)</f>
        <v>0</v>
      </c>
      <c r="J88" s="19">
        <f>IFERROR(VLOOKUP(F88&amp;G88,#REF!,14,FALSE),0)</f>
        <v>0</v>
      </c>
      <c r="K88" s="19">
        <f>IFERROR(VLOOKUP(F88&amp;G88,#REF!,19,FALSE),0)</f>
        <v>0</v>
      </c>
    </row>
    <row r="89" spans="1:11" x14ac:dyDescent="0.2">
      <c r="A89" s="12" t="str">
        <f t="shared" si="1"/>
        <v>8142 18 02010 02 0000 180</v>
      </c>
      <c r="B89" s="13">
        <v>814</v>
      </c>
      <c r="C89" s="13" t="s">
        <v>135</v>
      </c>
      <c r="D89" s="16">
        <v>2385</v>
      </c>
      <c r="F89" s="21">
        <v>821</v>
      </c>
      <c r="G89" s="21" t="s">
        <v>124</v>
      </c>
      <c r="H89" s="24">
        <v>47341400</v>
      </c>
      <c r="I89" s="19">
        <f>IFERROR(VLOOKUP(F89&amp;G89,#REF!,8,FALSE),0)</f>
        <v>0</v>
      </c>
      <c r="J89" s="19">
        <f>IFERROR(VLOOKUP(F89&amp;G89,#REF!,14,FALSE),0)</f>
        <v>0</v>
      </c>
      <c r="K89" s="19">
        <f>IFERROR(VLOOKUP(F89&amp;G89,#REF!,19,FALSE),0)</f>
        <v>0</v>
      </c>
    </row>
    <row r="90" spans="1:11" x14ac:dyDescent="0.2">
      <c r="A90" s="12" t="str">
        <f t="shared" si="1"/>
        <v>8152 18 60010 02 0000 150</v>
      </c>
      <c r="B90" s="13">
        <v>815</v>
      </c>
      <c r="C90" s="13" t="s">
        <v>137</v>
      </c>
      <c r="D90" s="16">
        <v>6078</v>
      </c>
      <c r="F90" s="21">
        <v>821</v>
      </c>
      <c r="G90" s="21" t="s">
        <v>125</v>
      </c>
      <c r="H90" s="24">
        <v>81383300</v>
      </c>
      <c r="I90" s="19">
        <f>IFERROR(VLOOKUP(F90&amp;G90,#REF!,8,FALSE),0)</f>
        <v>0</v>
      </c>
      <c r="J90" s="19">
        <f>IFERROR(VLOOKUP(F90&amp;G90,#REF!,14,FALSE),0)</f>
        <v>0</v>
      </c>
      <c r="K90" s="19">
        <f>IFERROR(VLOOKUP(F90&amp;G90,#REF!,19,FALSE),0)</f>
        <v>0</v>
      </c>
    </row>
    <row r="91" spans="1:11" x14ac:dyDescent="0.2">
      <c r="A91" s="12" t="str">
        <f t="shared" si="1"/>
        <v>8162 18 02010 02 0000 180</v>
      </c>
      <c r="B91" s="13">
        <v>816</v>
      </c>
      <c r="C91" s="13" t="s">
        <v>135</v>
      </c>
      <c r="D91" s="16">
        <v>18087</v>
      </c>
      <c r="F91" s="21">
        <v>821</v>
      </c>
      <c r="G91" s="21" t="s">
        <v>78</v>
      </c>
      <c r="H91" s="24">
        <v>128800</v>
      </c>
      <c r="I91" s="19">
        <f>IFERROR(VLOOKUP(F91&amp;G91,#REF!,8,FALSE),0)</f>
        <v>0</v>
      </c>
      <c r="J91" s="19">
        <f>IFERROR(VLOOKUP(F91&amp;G91,#REF!,14,FALSE),0)</f>
        <v>0</v>
      </c>
      <c r="K91" s="19">
        <f>IFERROR(VLOOKUP(F91&amp;G91,#REF!,19,FALSE),0)</f>
        <v>0</v>
      </c>
    </row>
    <row r="92" spans="1:11" x14ac:dyDescent="0.2">
      <c r="A92" s="12" t="str">
        <f t="shared" si="1"/>
        <v>8162 18 60010 02 0000 150</v>
      </c>
      <c r="B92" s="13">
        <v>816</v>
      </c>
      <c r="C92" s="13" t="s">
        <v>137</v>
      </c>
      <c r="D92" s="16">
        <v>247.5</v>
      </c>
      <c r="F92" s="21">
        <v>821</v>
      </c>
      <c r="G92" s="21" t="s">
        <v>79</v>
      </c>
      <c r="H92" s="24">
        <v>717483600</v>
      </c>
      <c r="I92" s="19">
        <f>IFERROR(VLOOKUP(F92&amp;G92,#REF!,8,FALSE),0)</f>
        <v>0</v>
      </c>
      <c r="J92" s="19">
        <f>IFERROR(VLOOKUP(F92&amp;G92,#REF!,14,FALSE),0)</f>
        <v>0</v>
      </c>
      <c r="K92" s="19">
        <f>IFERROR(VLOOKUP(F92&amp;G92,#REF!,19,FALSE),0)</f>
        <v>0</v>
      </c>
    </row>
    <row r="93" spans="1:11" x14ac:dyDescent="0.2">
      <c r="A93" s="12" t="str">
        <f t="shared" si="1"/>
        <v>8172 18 02030 02 0000 180</v>
      </c>
      <c r="B93" s="13">
        <v>817</v>
      </c>
      <c r="C93" s="13" t="s">
        <v>138</v>
      </c>
      <c r="D93" s="16">
        <v>300000</v>
      </c>
      <c r="F93" s="21">
        <v>821</v>
      </c>
      <c r="G93" s="21" t="s">
        <v>80</v>
      </c>
      <c r="H93" s="24">
        <v>7354600</v>
      </c>
      <c r="I93" s="19">
        <f>IFERROR(VLOOKUP(F93&amp;G93,#REF!,8,FALSE),0)</f>
        <v>0</v>
      </c>
      <c r="J93" s="19">
        <f>IFERROR(VLOOKUP(F93&amp;G93,#REF!,14,FALSE),0)</f>
        <v>0</v>
      </c>
      <c r="K93" s="19">
        <f>IFERROR(VLOOKUP(F93&amp;G93,#REF!,19,FALSE),0)</f>
        <v>0</v>
      </c>
    </row>
    <row r="94" spans="1:11" x14ac:dyDescent="0.2">
      <c r="A94" s="12" t="str">
        <f t="shared" si="1"/>
        <v>8192 18 60010 02 0000 150</v>
      </c>
      <c r="B94" s="13">
        <v>819</v>
      </c>
      <c r="C94" s="13" t="s">
        <v>137</v>
      </c>
      <c r="D94" s="16">
        <v>44377.979999999996</v>
      </c>
      <c r="F94" s="21">
        <v>821</v>
      </c>
      <c r="G94" s="21" t="s">
        <v>126</v>
      </c>
      <c r="H94" s="24">
        <v>6166400</v>
      </c>
      <c r="I94" s="19">
        <f>IFERROR(VLOOKUP(F94&amp;G94,#REF!,8,FALSE),0)</f>
        <v>0</v>
      </c>
      <c r="J94" s="19">
        <f>IFERROR(VLOOKUP(F94&amp;G94,#REF!,14,FALSE),0)</f>
        <v>0</v>
      </c>
      <c r="K94" s="19">
        <f>IFERROR(VLOOKUP(F94&amp;G94,#REF!,19,FALSE),0)</f>
        <v>0</v>
      </c>
    </row>
    <row r="95" spans="1:11" x14ac:dyDescent="0.2">
      <c r="A95" s="12" t="str">
        <f t="shared" si="1"/>
        <v>8192 18 45420 02 0000 150</v>
      </c>
      <c r="B95" s="13">
        <v>819</v>
      </c>
      <c r="C95" s="14" t="s">
        <v>140</v>
      </c>
      <c r="D95" s="16">
        <v>140456</v>
      </c>
      <c r="F95" s="21">
        <v>821</v>
      </c>
      <c r="G95" s="21" t="s">
        <v>81</v>
      </c>
      <c r="H95" s="24">
        <v>215500</v>
      </c>
      <c r="I95" s="19">
        <f>IFERROR(VLOOKUP(F95&amp;G95,#REF!,8,FALSE),0)</f>
        <v>0</v>
      </c>
      <c r="J95" s="19">
        <f>IFERROR(VLOOKUP(F95&amp;G95,#REF!,14,FALSE),0)</f>
        <v>0</v>
      </c>
      <c r="K95" s="19">
        <f>IFERROR(VLOOKUP(F95&amp;G95,#REF!,19,FALSE),0)</f>
        <v>0</v>
      </c>
    </row>
    <row r="96" spans="1:11" x14ac:dyDescent="0.2">
      <c r="A96" s="12" t="str">
        <f t="shared" si="1"/>
        <v>8212 18 02010 02 0000 180</v>
      </c>
      <c r="B96" s="13">
        <v>821</v>
      </c>
      <c r="C96" s="14" t="s">
        <v>135</v>
      </c>
      <c r="D96" s="16">
        <v>1110731</v>
      </c>
      <c r="F96" s="21">
        <v>821</v>
      </c>
      <c r="G96" s="21" t="s">
        <v>82</v>
      </c>
      <c r="H96" s="24">
        <v>448783100</v>
      </c>
      <c r="I96" s="19">
        <f>IFERROR(VLOOKUP(F96&amp;G96,#REF!,8,FALSE),0)</f>
        <v>0</v>
      </c>
      <c r="J96" s="19">
        <f>IFERROR(VLOOKUP(F96&amp;G96,#REF!,14,FALSE),0)</f>
        <v>0</v>
      </c>
      <c r="K96" s="19">
        <f>IFERROR(VLOOKUP(F96&amp;G96,#REF!,19,FALSE),0)</f>
        <v>0</v>
      </c>
    </row>
    <row r="97" spans="1:11" x14ac:dyDescent="0.2">
      <c r="A97" s="12" t="str">
        <f t="shared" si="1"/>
        <v>8212 18 60010 02 0000 150</v>
      </c>
      <c r="B97" s="13">
        <v>821</v>
      </c>
      <c r="C97" s="14" t="s">
        <v>137</v>
      </c>
      <c r="D97" s="16">
        <v>16692.560000000001</v>
      </c>
      <c r="F97" s="21">
        <v>821</v>
      </c>
      <c r="G97" s="21" t="s">
        <v>129</v>
      </c>
      <c r="H97" s="24">
        <v>141199789.66</v>
      </c>
      <c r="I97" s="19">
        <f>IFERROR(VLOOKUP(F97&amp;G97,#REF!,8,FALSE),0)</f>
        <v>0</v>
      </c>
      <c r="J97" s="19">
        <f>IFERROR(VLOOKUP(F97&amp;G97,#REF!,14,FALSE),0)</f>
        <v>0</v>
      </c>
      <c r="K97" s="19">
        <f>IFERROR(VLOOKUP(F97&amp;G97,#REF!,19,FALSE),0)</f>
        <v>0</v>
      </c>
    </row>
    <row r="98" spans="1:11" x14ac:dyDescent="0.2">
      <c r="A98" s="12" t="str">
        <f t="shared" si="1"/>
        <v>8212 18 60010 02 0000 150</v>
      </c>
      <c r="B98" s="13">
        <v>821</v>
      </c>
      <c r="C98" s="13" t="s">
        <v>137</v>
      </c>
      <c r="D98" s="16">
        <v>303579.03999999998</v>
      </c>
      <c r="F98" s="21">
        <v>821</v>
      </c>
      <c r="G98" s="21" t="s">
        <v>135</v>
      </c>
      <c r="H98" s="24">
        <v>1110731</v>
      </c>
      <c r="I98" s="19">
        <f>IFERROR(VLOOKUP(F98&amp;G98,#REF!,8,FALSE),0)</f>
        <v>0</v>
      </c>
      <c r="J98" s="19">
        <f>IFERROR(VLOOKUP(F98&amp;G98,#REF!,14,FALSE),0)</f>
        <v>0</v>
      </c>
      <c r="K98" s="19">
        <f>IFERROR(VLOOKUP(F98&amp;G98,#REF!,19,FALSE),0)</f>
        <v>0</v>
      </c>
    </row>
    <row r="99" spans="1:11" x14ac:dyDescent="0.2">
      <c r="A99" s="12" t="str">
        <f t="shared" si="1"/>
        <v>8212 18 25027 02 0000 150</v>
      </c>
      <c r="B99" s="13">
        <v>821</v>
      </c>
      <c r="C99" s="14" t="s">
        <v>141</v>
      </c>
      <c r="D99" s="16">
        <v>695332.38</v>
      </c>
      <c r="F99" s="21">
        <v>821</v>
      </c>
      <c r="G99" s="21" t="s">
        <v>137</v>
      </c>
      <c r="H99" s="24">
        <v>320271.59999999998</v>
      </c>
      <c r="I99" s="19">
        <f>IFERROR(VLOOKUP(F99&amp;G99,#REF!,8,FALSE),0)</f>
        <v>0</v>
      </c>
      <c r="J99" s="19">
        <f>IFERROR(VLOOKUP(F99&amp;G99,#REF!,14,FALSE),0)</f>
        <v>0</v>
      </c>
      <c r="K99" s="19">
        <f>IFERROR(VLOOKUP(F99&amp;G99,#REF!,19,FALSE),0)</f>
        <v>0</v>
      </c>
    </row>
    <row r="100" spans="1:11" x14ac:dyDescent="0.2">
      <c r="A100" s="12" t="str">
        <f t="shared" si="1"/>
        <v>8252 18 02020 02 0000 180</v>
      </c>
      <c r="B100" s="13">
        <v>825</v>
      </c>
      <c r="C100" s="13" t="s">
        <v>136</v>
      </c>
      <c r="D100" s="16">
        <v>121289.9</v>
      </c>
      <c r="F100" s="21">
        <v>821</v>
      </c>
      <c r="G100" s="21" t="s">
        <v>141</v>
      </c>
      <c r="H100" s="24">
        <v>695332.38</v>
      </c>
      <c r="I100" s="19">
        <f>IFERROR(VLOOKUP(F100&amp;G100,#REF!,8,FALSE),0)</f>
        <v>0</v>
      </c>
      <c r="J100" s="19">
        <f>IFERROR(VLOOKUP(F100&amp;G100,#REF!,14,FALSE),0)</f>
        <v>0</v>
      </c>
      <c r="K100" s="19">
        <f>IFERROR(VLOOKUP(F100&amp;G100,#REF!,19,FALSE),0)</f>
        <v>0</v>
      </c>
    </row>
    <row r="101" spans="1:11" x14ac:dyDescent="0.2">
      <c r="A101" s="12" t="str">
        <f t="shared" si="1"/>
        <v>8252 18 02030 02 0000 180</v>
      </c>
      <c r="B101" s="13">
        <v>825</v>
      </c>
      <c r="C101" s="13" t="s">
        <v>138</v>
      </c>
      <c r="D101" s="16">
        <v>9000</v>
      </c>
      <c r="F101" s="21">
        <v>821</v>
      </c>
      <c r="G101" s="21" t="s">
        <v>163</v>
      </c>
      <c r="H101" s="24">
        <v>-695332.38</v>
      </c>
      <c r="I101" s="19">
        <f>IFERROR(VLOOKUP(F101&amp;G101,#REF!,8,FALSE),0)</f>
        <v>0</v>
      </c>
      <c r="J101" s="19">
        <f>IFERROR(VLOOKUP(F101&amp;G101,#REF!,14,FALSE),0)</f>
        <v>0</v>
      </c>
      <c r="K101" s="19">
        <f>IFERROR(VLOOKUP(F101&amp;G101,#REF!,19,FALSE),0)</f>
        <v>0</v>
      </c>
    </row>
    <row r="102" spans="1:11" x14ac:dyDescent="0.2">
      <c r="A102" s="12" t="str">
        <f t="shared" si="1"/>
        <v>8362 18 02010 02 0000 180</v>
      </c>
      <c r="B102" s="13">
        <v>836</v>
      </c>
      <c r="C102" s="13" t="s">
        <v>135</v>
      </c>
      <c r="D102" s="16">
        <v>7872.4</v>
      </c>
      <c r="F102" s="21">
        <v>821</v>
      </c>
      <c r="G102" s="21" t="s">
        <v>164</v>
      </c>
      <c r="H102" s="24">
        <v>-62946.1</v>
      </c>
      <c r="I102" s="19">
        <f>IFERROR(VLOOKUP(F102&amp;G102,#REF!,8,FALSE),0)</f>
        <v>0</v>
      </c>
      <c r="J102" s="19">
        <f>IFERROR(VLOOKUP(F102&amp;G102,#REF!,14,FALSE),0)</f>
        <v>0</v>
      </c>
      <c r="K102" s="19">
        <f>IFERROR(VLOOKUP(F102&amp;G102,#REF!,19,FALSE),0)</f>
        <v>0</v>
      </c>
    </row>
    <row r="103" spans="1:11" x14ac:dyDescent="0.2">
      <c r="A103" s="12" t="str">
        <f t="shared" si="1"/>
        <v>8372 18 60010 02 0000 150</v>
      </c>
      <c r="B103" s="13">
        <v>837</v>
      </c>
      <c r="C103" s="13" t="s">
        <v>137</v>
      </c>
      <c r="D103" s="16">
        <v>3898395</v>
      </c>
      <c r="F103" s="21">
        <v>821</v>
      </c>
      <c r="G103" s="21" t="s">
        <v>165</v>
      </c>
      <c r="H103" s="24">
        <v>-5488.75</v>
      </c>
      <c r="I103" s="19">
        <f>IFERROR(VLOOKUP(F103&amp;G103,#REF!,8,FALSE),0)</f>
        <v>0</v>
      </c>
      <c r="J103" s="19">
        <f>IFERROR(VLOOKUP(F103&amp;G103,#REF!,14,FALSE),0)</f>
        <v>0</v>
      </c>
      <c r="K103" s="19">
        <f>IFERROR(VLOOKUP(F103&amp;G103,#REF!,19,FALSE),0)</f>
        <v>0</v>
      </c>
    </row>
    <row r="104" spans="1:11" x14ac:dyDescent="0.2">
      <c r="A104" s="12" t="str">
        <f t="shared" si="1"/>
        <v>8402 18 60010 02 0000 150</v>
      </c>
      <c r="B104" s="13">
        <v>840</v>
      </c>
      <c r="C104" s="13" t="s">
        <v>137</v>
      </c>
      <c r="D104" s="16">
        <v>53978.59</v>
      </c>
      <c r="F104" s="21">
        <v>821</v>
      </c>
      <c r="G104" s="21" t="s">
        <v>166</v>
      </c>
      <c r="H104" s="24">
        <v>-16775.189999999999</v>
      </c>
      <c r="I104" s="19">
        <f>IFERROR(VLOOKUP(F104&amp;G104,#REF!,8,FALSE),0)</f>
        <v>0</v>
      </c>
      <c r="J104" s="19">
        <f>IFERROR(VLOOKUP(F104&amp;G104,#REF!,14,FALSE),0)</f>
        <v>0</v>
      </c>
      <c r="K104" s="19">
        <f>IFERROR(VLOOKUP(F104&amp;G104,#REF!,19,FALSE),0)</f>
        <v>0</v>
      </c>
    </row>
    <row r="105" spans="1:11" x14ac:dyDescent="0.2">
      <c r="A105" s="12" t="str">
        <f t="shared" si="1"/>
        <v>8402 18 25064 02 0000 150</v>
      </c>
      <c r="B105" s="13">
        <v>840</v>
      </c>
      <c r="C105" s="13" t="s">
        <v>142</v>
      </c>
      <c r="D105" s="16">
        <v>1268250</v>
      </c>
      <c r="F105" s="21">
        <v>821</v>
      </c>
      <c r="G105" s="21" t="s">
        <v>167</v>
      </c>
      <c r="H105" s="24">
        <v>-10285683.98</v>
      </c>
      <c r="I105" s="19">
        <f>IFERROR(VLOOKUP(F105&amp;G105,#REF!,8,FALSE),0)</f>
        <v>0</v>
      </c>
      <c r="J105" s="19">
        <f>IFERROR(VLOOKUP(F105&amp;G105,#REF!,14,FALSE),0)</f>
        <v>0</v>
      </c>
      <c r="K105" s="19">
        <f>IFERROR(VLOOKUP(F105&amp;G105,#REF!,19,FALSE),0)</f>
        <v>0</v>
      </c>
    </row>
    <row r="106" spans="1:11" x14ac:dyDescent="0.2">
      <c r="A106" s="12" t="str">
        <f t="shared" si="1"/>
        <v>8402 18 60010 02 0000 150</v>
      </c>
      <c r="B106" s="13">
        <v>840</v>
      </c>
      <c r="C106" s="13" t="s">
        <v>137</v>
      </c>
      <c r="D106" s="16">
        <v>156750</v>
      </c>
      <c r="F106" s="21">
        <v>821</v>
      </c>
      <c r="G106" s="21" t="s">
        <v>168</v>
      </c>
      <c r="H106" s="24">
        <v>-1479.41</v>
      </c>
      <c r="I106" s="19">
        <f>IFERROR(VLOOKUP(F106&amp;G106,#REF!,8,FALSE),0)</f>
        <v>0</v>
      </c>
      <c r="J106" s="19">
        <f>IFERROR(VLOOKUP(F106&amp;G106,#REF!,14,FALSE),0)</f>
        <v>0</v>
      </c>
      <c r="K106" s="19">
        <f>IFERROR(VLOOKUP(F106&amp;G106,#REF!,19,FALSE),0)</f>
        <v>0</v>
      </c>
    </row>
    <row r="107" spans="1:11" x14ac:dyDescent="0.2">
      <c r="A107" s="12" t="str">
        <f t="shared" si="1"/>
        <v>8422 18 60010 02 0000 150</v>
      </c>
      <c r="B107" s="13">
        <v>842</v>
      </c>
      <c r="C107" s="13" t="s">
        <v>137</v>
      </c>
      <c r="D107" s="16">
        <v>200</v>
      </c>
      <c r="F107" s="21">
        <v>821</v>
      </c>
      <c r="G107" s="21" t="s">
        <v>169</v>
      </c>
      <c r="H107" s="24">
        <v>-1393.43</v>
      </c>
      <c r="I107" s="19">
        <f>IFERROR(VLOOKUP(F107&amp;G107,#REF!,8,FALSE),0)</f>
        <v>0</v>
      </c>
      <c r="J107" s="19">
        <f>IFERROR(VLOOKUP(F107&amp;G107,#REF!,14,FALSE),0)</f>
        <v>0</v>
      </c>
      <c r="K107" s="19">
        <f>IFERROR(VLOOKUP(F107&amp;G107,#REF!,19,FALSE),0)</f>
        <v>0</v>
      </c>
    </row>
    <row r="108" spans="1:11" x14ac:dyDescent="0.2">
      <c r="A108" s="12" t="str">
        <f t="shared" si="1"/>
        <v>8422 18 35118 02 0000 150</v>
      </c>
      <c r="B108" s="13">
        <v>842</v>
      </c>
      <c r="C108" s="14" t="s">
        <v>143</v>
      </c>
      <c r="D108" s="17">
        <v>3549.22</v>
      </c>
      <c r="F108" s="21">
        <v>821</v>
      </c>
      <c r="G108" s="21" t="s">
        <v>170</v>
      </c>
      <c r="H108" s="24">
        <v>-1140831.3400000001</v>
      </c>
      <c r="I108" s="19">
        <f>IFERROR(VLOOKUP(F108&amp;G108,#REF!,8,FALSE),0)</f>
        <v>0</v>
      </c>
      <c r="J108" s="19">
        <f>IFERROR(VLOOKUP(F108&amp;G108,#REF!,14,FALSE),0)</f>
        <v>0</v>
      </c>
      <c r="K108" s="19">
        <f>IFERROR(VLOOKUP(F108&amp;G108,#REF!,19,FALSE),0)</f>
        <v>0</v>
      </c>
    </row>
    <row r="109" spans="1:11" x14ac:dyDescent="0.2">
      <c r="A109" s="12" t="str">
        <f t="shared" si="1"/>
        <v>8422 18 35118 02 0000 150</v>
      </c>
      <c r="B109" s="13">
        <v>842</v>
      </c>
      <c r="C109" s="14" t="s">
        <v>143</v>
      </c>
      <c r="D109" s="16">
        <v>6596.29</v>
      </c>
      <c r="F109" s="21">
        <v>821</v>
      </c>
      <c r="G109" s="21" t="s">
        <v>171</v>
      </c>
      <c r="H109" s="24">
        <v>-11473.52</v>
      </c>
      <c r="I109" s="19">
        <f>IFERROR(VLOOKUP(F109&amp;G109,#REF!,8,FALSE),0)</f>
        <v>0</v>
      </c>
      <c r="J109" s="19">
        <f>IFERROR(VLOOKUP(F109&amp;G109,#REF!,14,FALSE),0)</f>
        <v>0</v>
      </c>
      <c r="K109" s="19">
        <f>IFERROR(VLOOKUP(F109&amp;G109,#REF!,19,FALSE),0)</f>
        <v>0</v>
      </c>
    </row>
    <row r="110" spans="1:11" x14ac:dyDescent="0.2">
      <c r="A110" s="12" t="str">
        <f t="shared" si="1"/>
        <v>8082 19 25016 02 0000 150</v>
      </c>
      <c r="B110" s="13">
        <v>808</v>
      </c>
      <c r="C110" s="13" t="s">
        <v>144</v>
      </c>
      <c r="D110" s="17">
        <v>-58922.61</v>
      </c>
      <c r="F110" s="21">
        <v>821</v>
      </c>
      <c r="G110" s="21" t="s">
        <v>172</v>
      </c>
      <c r="H110" s="24">
        <v>-9569.4599999999991</v>
      </c>
      <c r="I110" s="19">
        <f>IFERROR(VLOOKUP(F110&amp;G110,#REF!,8,FALSE),0)</f>
        <v>0</v>
      </c>
      <c r="J110" s="19">
        <f>IFERROR(VLOOKUP(F110&amp;G110,#REF!,14,FALSE),0)</f>
        <v>0</v>
      </c>
      <c r="K110" s="19">
        <f>IFERROR(VLOOKUP(F110&amp;G110,#REF!,19,FALSE),0)</f>
        <v>0</v>
      </c>
    </row>
    <row r="111" spans="1:11" x14ac:dyDescent="0.2">
      <c r="A111" s="12" t="str">
        <f t="shared" si="1"/>
        <v>8122 19 25555 02 0000 150</v>
      </c>
      <c r="B111" s="13">
        <v>812</v>
      </c>
      <c r="C111" s="13" t="s">
        <v>145</v>
      </c>
      <c r="D111" s="17">
        <v>-34424.199999999997</v>
      </c>
      <c r="F111" s="21">
        <v>821</v>
      </c>
      <c r="G111" s="21" t="s">
        <v>173</v>
      </c>
      <c r="H111" s="24">
        <v>-178486.94999999998</v>
      </c>
      <c r="I111" s="19">
        <f>IFERROR(VLOOKUP(F111&amp;G111,#REF!,8,FALSE),0)</f>
        <v>0</v>
      </c>
      <c r="J111" s="19">
        <f>IFERROR(VLOOKUP(F111&amp;G111,#REF!,14,FALSE),0)</f>
        <v>0</v>
      </c>
      <c r="K111" s="19">
        <f>IFERROR(VLOOKUP(F111&amp;G111,#REF!,19,FALSE),0)</f>
        <v>0</v>
      </c>
    </row>
    <row r="112" spans="1:11" x14ac:dyDescent="0.2">
      <c r="A112" s="12" t="str">
        <f t="shared" si="1"/>
        <v>8142 19 51360 02 0000 150</v>
      </c>
      <c r="B112" s="13">
        <v>814</v>
      </c>
      <c r="C112" s="13" t="s">
        <v>146</v>
      </c>
      <c r="D112" s="17">
        <v>-1935175.18</v>
      </c>
      <c r="F112" s="21">
        <v>821</v>
      </c>
      <c r="G112" s="21" t="s">
        <v>174</v>
      </c>
      <c r="H112" s="24">
        <v>-1110731</v>
      </c>
      <c r="I112" s="19">
        <f>IFERROR(VLOOKUP(F112&amp;G112,#REF!,8,FALSE),0)</f>
        <v>0</v>
      </c>
      <c r="J112" s="19">
        <f>IFERROR(VLOOKUP(F112&amp;G112,#REF!,14,FALSE),0)</f>
        <v>0</v>
      </c>
      <c r="K112" s="19">
        <f>IFERROR(VLOOKUP(F112&amp;G112,#REF!,19,FALSE),0)</f>
        <v>0</v>
      </c>
    </row>
    <row r="113" spans="1:11" x14ac:dyDescent="0.2">
      <c r="A113" s="12" t="str">
        <f t="shared" si="1"/>
        <v>8172 19 25053 02 0000 150</v>
      </c>
      <c r="B113" s="13">
        <v>817</v>
      </c>
      <c r="C113" s="13" t="s">
        <v>147</v>
      </c>
      <c r="D113" s="17">
        <v>-316897.07</v>
      </c>
      <c r="F113" s="21">
        <v>825</v>
      </c>
      <c r="G113" s="21" t="s">
        <v>98</v>
      </c>
      <c r="H113" s="24">
        <v>19185800</v>
      </c>
      <c r="I113" s="19">
        <f>IFERROR(VLOOKUP(F113&amp;G113,#REF!,8,FALSE),0)</f>
        <v>0</v>
      </c>
      <c r="J113" s="19">
        <f>IFERROR(VLOOKUP(F113&amp;G113,#REF!,14,FALSE),0)</f>
        <v>0</v>
      </c>
      <c r="K113" s="19">
        <f>IFERROR(VLOOKUP(F113&amp;G113,#REF!,19,FALSE),0)</f>
        <v>0</v>
      </c>
    </row>
    <row r="114" spans="1:11" x14ac:dyDescent="0.2">
      <c r="A114" s="12" t="str">
        <f t="shared" si="1"/>
        <v>8172 19 25018 02 0000 150</v>
      </c>
      <c r="B114" s="13">
        <v>817</v>
      </c>
      <c r="C114" s="13" t="s">
        <v>148</v>
      </c>
      <c r="D114" s="17">
        <v>-188599.83000000002</v>
      </c>
      <c r="F114" s="21">
        <v>825</v>
      </c>
      <c r="G114" s="21" t="s">
        <v>8</v>
      </c>
      <c r="H114" s="24">
        <v>1979400</v>
      </c>
      <c r="I114" s="19">
        <f>IFERROR(VLOOKUP(F114&amp;G114,#REF!,8,FALSE),0)</f>
        <v>0</v>
      </c>
      <c r="J114" s="19">
        <f>IFERROR(VLOOKUP(F114&amp;G114,#REF!,14,FALSE),0)</f>
        <v>0</v>
      </c>
      <c r="K114" s="19">
        <f>IFERROR(VLOOKUP(F114&amp;G114,#REF!,19,FALSE),0)</f>
        <v>0</v>
      </c>
    </row>
    <row r="115" spans="1:11" x14ac:dyDescent="0.2">
      <c r="A115" s="12" t="str">
        <f t="shared" si="1"/>
        <v>8172 19 25031 02 0000 150</v>
      </c>
      <c r="B115" s="13">
        <v>817</v>
      </c>
      <c r="C115" s="13" t="s">
        <v>149</v>
      </c>
      <c r="D115" s="17">
        <v>-20000</v>
      </c>
      <c r="F115" s="21">
        <v>825</v>
      </c>
      <c r="G115" s="21" t="s">
        <v>101</v>
      </c>
      <c r="H115" s="24">
        <v>14079000</v>
      </c>
      <c r="I115" s="19">
        <f>IFERROR(VLOOKUP(F115&amp;G115,#REF!,8,FALSE),0)</f>
        <v>0</v>
      </c>
      <c r="J115" s="19">
        <f>IFERROR(VLOOKUP(F115&amp;G115,#REF!,14,FALSE),0)</f>
        <v>0</v>
      </c>
      <c r="K115" s="19">
        <f>IFERROR(VLOOKUP(F115&amp;G115,#REF!,19,FALSE),0)</f>
        <v>0</v>
      </c>
    </row>
    <row r="116" spans="1:11" x14ac:dyDescent="0.2">
      <c r="A116" s="12" t="str">
        <f t="shared" si="1"/>
        <v>8172 19 25035 02 0000 150</v>
      </c>
      <c r="B116" s="13">
        <v>817</v>
      </c>
      <c r="C116" s="13" t="s">
        <v>150</v>
      </c>
      <c r="D116" s="17">
        <v>-220.81</v>
      </c>
      <c r="F116" s="21">
        <v>825</v>
      </c>
      <c r="G116" s="21" t="s">
        <v>136</v>
      </c>
      <c r="H116" s="24">
        <v>121289.9</v>
      </c>
      <c r="I116" s="19">
        <f>IFERROR(VLOOKUP(F116&amp;G116,#REF!,8,FALSE),0)</f>
        <v>0</v>
      </c>
      <c r="J116" s="19">
        <f>IFERROR(VLOOKUP(F116&amp;G116,#REF!,14,FALSE),0)</f>
        <v>0</v>
      </c>
      <c r="K116" s="19">
        <f>IFERROR(VLOOKUP(F116&amp;G116,#REF!,19,FALSE),0)</f>
        <v>0</v>
      </c>
    </row>
    <row r="117" spans="1:11" x14ac:dyDescent="0.2">
      <c r="A117" s="12" t="str">
        <f t="shared" si="1"/>
        <v>8172 19 25043 02 0000 150</v>
      </c>
      <c r="B117" s="13">
        <v>817</v>
      </c>
      <c r="C117" s="13" t="s">
        <v>151</v>
      </c>
      <c r="D117" s="17">
        <v>-165770.21</v>
      </c>
      <c r="F117" s="21">
        <v>825</v>
      </c>
      <c r="G117" s="21" t="s">
        <v>138</v>
      </c>
      <c r="H117" s="24">
        <v>9000</v>
      </c>
      <c r="I117" s="19">
        <f>IFERROR(VLOOKUP(F117&amp;G117,#REF!,8,FALSE),0)</f>
        <v>0</v>
      </c>
      <c r="J117" s="19">
        <f>IFERROR(VLOOKUP(F117&amp;G117,#REF!,14,FALSE),0)</f>
        <v>0</v>
      </c>
      <c r="K117" s="19">
        <f>IFERROR(VLOOKUP(F117&amp;G117,#REF!,19,FALSE),0)</f>
        <v>0</v>
      </c>
    </row>
    <row r="118" spans="1:11" x14ac:dyDescent="0.2">
      <c r="A118" s="12" t="str">
        <f t="shared" si="1"/>
        <v>8172 19 25054 02 0000 150</v>
      </c>
      <c r="B118" s="13">
        <v>817</v>
      </c>
      <c r="C118" s="13" t="s">
        <v>152</v>
      </c>
      <c r="D118" s="17">
        <v>-350415.95</v>
      </c>
      <c r="F118" s="21">
        <v>825</v>
      </c>
      <c r="G118" s="21" t="s">
        <v>159</v>
      </c>
      <c r="H118" s="24">
        <v>-188790.49</v>
      </c>
      <c r="I118" s="19">
        <f>IFERROR(VLOOKUP(F118&amp;G118,#REF!,8,FALSE),0)</f>
        <v>0</v>
      </c>
      <c r="J118" s="19">
        <f>IFERROR(VLOOKUP(F118&amp;G118,#REF!,14,FALSE),0)</f>
        <v>0</v>
      </c>
      <c r="K118" s="19">
        <f>IFERROR(VLOOKUP(F118&amp;G118,#REF!,19,FALSE),0)</f>
        <v>0</v>
      </c>
    </row>
    <row r="119" spans="1:11" x14ac:dyDescent="0.2">
      <c r="A119" s="12" t="str">
        <f t="shared" si="1"/>
        <v>8172 19 25055 02 0000 150</v>
      </c>
      <c r="B119" s="13">
        <v>817</v>
      </c>
      <c r="C119" s="13" t="s">
        <v>153</v>
      </c>
      <c r="D119" s="17">
        <v>-1960.6</v>
      </c>
      <c r="F119" s="21">
        <v>832</v>
      </c>
      <c r="G119" s="21" t="s">
        <v>10</v>
      </c>
      <c r="H119" s="24">
        <v>4377100</v>
      </c>
      <c r="I119" s="19">
        <f>IFERROR(VLOOKUP(F119&amp;G119,#REF!,8,FALSE),0)</f>
        <v>0</v>
      </c>
      <c r="J119" s="19">
        <f>IFERROR(VLOOKUP(F119&amp;G119,#REF!,14,FALSE),0)</f>
        <v>0</v>
      </c>
      <c r="K119" s="19">
        <f>IFERROR(VLOOKUP(F119&amp;G119,#REF!,19,FALSE),0)</f>
        <v>0</v>
      </c>
    </row>
    <row r="120" spans="1:11" x14ac:dyDescent="0.2">
      <c r="A120" s="12" t="str">
        <f t="shared" si="1"/>
        <v>8172 19 25442 02 0000 150</v>
      </c>
      <c r="B120" s="13">
        <v>817</v>
      </c>
      <c r="C120" s="13" t="s">
        <v>154</v>
      </c>
      <c r="D120" s="17">
        <v>-324836.61</v>
      </c>
      <c r="F120" s="21">
        <v>832</v>
      </c>
      <c r="G120" s="21" t="s">
        <v>127</v>
      </c>
      <c r="H120" s="24">
        <v>252331300</v>
      </c>
      <c r="I120" s="19">
        <f>IFERROR(VLOOKUP(F120&amp;G120,#REF!,8,FALSE),0)</f>
        <v>0</v>
      </c>
      <c r="J120" s="19">
        <f>IFERROR(VLOOKUP(F120&amp;G120,#REF!,14,FALSE),0)</f>
        <v>0</v>
      </c>
      <c r="K120" s="19">
        <f>IFERROR(VLOOKUP(F120&amp;G120,#REF!,19,FALSE),0)</f>
        <v>0</v>
      </c>
    </row>
    <row r="121" spans="1:11" x14ac:dyDescent="0.2">
      <c r="A121" s="12" t="str">
        <f t="shared" si="1"/>
        <v>8172 19 25446 02 0000 150</v>
      </c>
      <c r="B121" s="13">
        <v>817</v>
      </c>
      <c r="C121" s="13" t="s">
        <v>155</v>
      </c>
      <c r="D121" s="17">
        <v>-891503</v>
      </c>
      <c r="F121" s="21">
        <v>832</v>
      </c>
      <c r="G121" s="21" t="s">
        <v>175</v>
      </c>
      <c r="H121" s="24">
        <v>-317700.02</v>
      </c>
      <c r="I121" s="19">
        <f>IFERROR(VLOOKUP(F121&amp;G121,#REF!,8,FALSE),0)</f>
        <v>0</v>
      </c>
      <c r="J121" s="19">
        <f>IFERROR(VLOOKUP(F121&amp;G121,#REF!,14,FALSE),0)</f>
        <v>0</v>
      </c>
      <c r="K121" s="19">
        <f>IFERROR(VLOOKUP(F121&amp;G121,#REF!,19,FALSE),0)</f>
        <v>0</v>
      </c>
    </row>
    <row r="122" spans="1:11" x14ac:dyDescent="0.2">
      <c r="A122" s="12" t="str">
        <f t="shared" si="1"/>
        <v>8172 19 25541 02 0000 150</v>
      </c>
      <c r="B122" s="13">
        <v>817</v>
      </c>
      <c r="C122" s="13" t="s">
        <v>156</v>
      </c>
      <c r="D122" s="17">
        <v>-746419.55</v>
      </c>
      <c r="F122" s="21">
        <v>832</v>
      </c>
      <c r="G122" s="21" t="s">
        <v>176</v>
      </c>
      <c r="H122" s="24">
        <v>-223082.03</v>
      </c>
      <c r="I122" s="19">
        <f>IFERROR(VLOOKUP(F122&amp;G122,#REF!,8,FALSE),0)</f>
        <v>0</v>
      </c>
      <c r="J122" s="19">
        <f>IFERROR(VLOOKUP(F122&amp;G122,#REF!,14,FALSE),0)</f>
        <v>0</v>
      </c>
      <c r="K122" s="19">
        <f>IFERROR(VLOOKUP(F122&amp;G122,#REF!,19,FALSE),0)</f>
        <v>0</v>
      </c>
    </row>
    <row r="123" spans="1:11" x14ac:dyDescent="0.2">
      <c r="A123" s="12" t="str">
        <f t="shared" si="1"/>
        <v>8172 19 25542 02 0000 150</v>
      </c>
      <c r="B123" s="13">
        <v>817</v>
      </c>
      <c r="C123" s="13" t="s">
        <v>157</v>
      </c>
      <c r="D123" s="17">
        <v>-749310.19</v>
      </c>
      <c r="F123" s="21">
        <v>836</v>
      </c>
      <c r="G123" s="21" t="s">
        <v>120</v>
      </c>
      <c r="H123" s="24">
        <v>312604800</v>
      </c>
      <c r="I123" s="19">
        <f>IFERROR(VLOOKUP(F123&amp;G123,#REF!,8,FALSE),0)</f>
        <v>0</v>
      </c>
      <c r="J123" s="19">
        <f>IFERROR(VLOOKUP(F123&amp;G123,#REF!,14,FALSE),0)</f>
        <v>0</v>
      </c>
      <c r="K123" s="19">
        <f>IFERROR(VLOOKUP(F123&amp;G123,#REF!,19,FALSE),0)</f>
        <v>0</v>
      </c>
    </row>
    <row r="124" spans="1:11" x14ac:dyDescent="0.2">
      <c r="A124" s="12" t="str">
        <f t="shared" si="1"/>
        <v>8172 19 25543 02 0000 150</v>
      </c>
      <c r="B124" s="13">
        <v>817</v>
      </c>
      <c r="C124" s="13" t="s">
        <v>158</v>
      </c>
      <c r="D124" s="17">
        <v>-189903.46</v>
      </c>
      <c r="F124" s="21">
        <v>836</v>
      </c>
      <c r="G124" s="21" t="s">
        <v>135</v>
      </c>
      <c r="H124" s="24">
        <v>7872.4</v>
      </c>
      <c r="I124" s="19">
        <f>IFERROR(VLOOKUP(F124&amp;G124,#REF!,8,FALSE),0)</f>
        <v>0</v>
      </c>
      <c r="J124" s="19">
        <f>IFERROR(VLOOKUP(F124&amp;G124,#REF!,14,FALSE),0)</f>
        <v>0</v>
      </c>
      <c r="K124" s="19">
        <f>IFERROR(VLOOKUP(F124&amp;G124,#REF!,19,FALSE),0)</f>
        <v>0</v>
      </c>
    </row>
    <row r="125" spans="1:11" x14ac:dyDescent="0.2">
      <c r="A125" s="12" t="str">
        <f t="shared" si="1"/>
        <v>8172 19 90000 02 0000 150</v>
      </c>
      <c r="B125" s="13">
        <v>817</v>
      </c>
      <c r="C125" s="13" t="s">
        <v>159</v>
      </c>
      <c r="D125" s="17">
        <v>-286564.93</v>
      </c>
      <c r="F125" s="21">
        <v>836</v>
      </c>
      <c r="G125" s="21" t="s">
        <v>177</v>
      </c>
      <c r="H125" s="24">
        <v>-3398.34</v>
      </c>
      <c r="I125" s="19">
        <f>IFERROR(VLOOKUP(F125&amp;G125,#REF!,8,FALSE),0)</f>
        <v>0</v>
      </c>
      <c r="J125" s="19">
        <f>IFERROR(VLOOKUP(F125&amp;G125,#REF!,14,FALSE),0)</f>
        <v>0</v>
      </c>
      <c r="K125" s="19">
        <f>IFERROR(VLOOKUP(F125&amp;G125,#REF!,19,FALSE),0)</f>
        <v>0</v>
      </c>
    </row>
    <row r="126" spans="1:11" x14ac:dyDescent="0.2">
      <c r="A126" s="12" t="str">
        <f t="shared" si="1"/>
        <v>8192 19 25495 02 0000 150</v>
      </c>
      <c r="B126" s="13">
        <v>819</v>
      </c>
      <c r="C126" s="13" t="s">
        <v>160</v>
      </c>
      <c r="D126" s="17">
        <v>-47836.31</v>
      </c>
      <c r="F126" s="21">
        <v>837</v>
      </c>
      <c r="G126" s="21" t="s">
        <v>137</v>
      </c>
      <c r="H126" s="24">
        <v>3898395</v>
      </c>
      <c r="I126" s="19">
        <f>IFERROR(VLOOKUP(F126&amp;G126,#REF!,8,FALSE),0)</f>
        <v>0</v>
      </c>
      <c r="J126" s="19">
        <f>IFERROR(VLOOKUP(F126&amp;G126,#REF!,14,FALSE),0)</f>
        <v>0</v>
      </c>
      <c r="K126" s="19">
        <f>IFERROR(VLOOKUP(F126&amp;G126,#REF!,19,FALSE),0)</f>
        <v>0</v>
      </c>
    </row>
    <row r="127" spans="1:11" x14ac:dyDescent="0.2">
      <c r="A127" s="12" t="str">
        <f t="shared" si="1"/>
        <v>8192 19 45420 02 0000 150</v>
      </c>
      <c r="B127" s="13">
        <v>819</v>
      </c>
      <c r="C127" s="14" t="s">
        <v>161</v>
      </c>
      <c r="D127" s="17">
        <v>-140456</v>
      </c>
      <c r="F127" s="21">
        <v>840</v>
      </c>
      <c r="G127" s="21" t="s">
        <v>5</v>
      </c>
      <c r="H127" s="24">
        <v>30715900</v>
      </c>
      <c r="I127" s="19">
        <f>IFERROR(VLOOKUP(F127&amp;G127,#REF!,8,FALSE),0)</f>
        <v>0</v>
      </c>
      <c r="J127" s="19">
        <f>IFERROR(VLOOKUP(F127&amp;G127,#REF!,14,FALSE),0)</f>
        <v>0</v>
      </c>
      <c r="K127" s="19">
        <f>IFERROR(VLOOKUP(F127&amp;G127,#REF!,19,FALSE),0)</f>
        <v>0</v>
      </c>
    </row>
    <row r="128" spans="1:11" x14ac:dyDescent="0.2">
      <c r="A128" s="12" t="str">
        <f t="shared" si="1"/>
        <v>8192 19 45390 02 0000 150</v>
      </c>
      <c r="B128" s="13">
        <v>819</v>
      </c>
      <c r="C128" s="13" t="s">
        <v>162</v>
      </c>
      <c r="D128" s="17">
        <v>-1986625.4300000002</v>
      </c>
      <c r="F128" s="21">
        <v>840</v>
      </c>
      <c r="G128" s="21" t="s">
        <v>137</v>
      </c>
      <c r="H128" s="24">
        <v>210728.59</v>
      </c>
      <c r="I128" s="19">
        <f>IFERROR(VLOOKUP(F128&amp;G128,#REF!,8,FALSE),0)</f>
        <v>0</v>
      </c>
      <c r="J128" s="19">
        <f>IFERROR(VLOOKUP(F128&amp;G128,#REF!,14,FALSE),0)</f>
        <v>0</v>
      </c>
      <c r="K128" s="19">
        <f>IFERROR(VLOOKUP(F128&amp;G128,#REF!,19,FALSE),0)</f>
        <v>0</v>
      </c>
    </row>
    <row r="129" spans="1:11" x14ac:dyDescent="0.2">
      <c r="A129" s="12" t="str">
        <f t="shared" si="1"/>
        <v>8212 19 25027 02 0000 150</v>
      </c>
      <c r="B129" s="13">
        <v>821</v>
      </c>
      <c r="C129" s="13" t="s">
        <v>163</v>
      </c>
      <c r="D129" s="17">
        <v>-695332.38</v>
      </c>
      <c r="F129" s="21">
        <v>840</v>
      </c>
      <c r="G129" s="21" t="s">
        <v>142</v>
      </c>
      <c r="H129" s="24">
        <v>1268250</v>
      </c>
      <c r="I129" s="19">
        <f>IFERROR(VLOOKUP(F129&amp;G129,#REF!,8,FALSE),0)</f>
        <v>0</v>
      </c>
      <c r="J129" s="19">
        <f>IFERROR(VLOOKUP(F129&amp;G129,#REF!,14,FALSE),0)</f>
        <v>0</v>
      </c>
      <c r="K129" s="19">
        <f>IFERROR(VLOOKUP(F129&amp;G129,#REF!,19,FALSE),0)</f>
        <v>0</v>
      </c>
    </row>
    <row r="130" spans="1:11" x14ac:dyDescent="0.2">
      <c r="A130" s="12" t="str">
        <f t="shared" si="1"/>
        <v>8212 19 25084 02 0000 150</v>
      </c>
      <c r="B130" s="13">
        <v>821</v>
      </c>
      <c r="C130" s="13" t="s">
        <v>164</v>
      </c>
      <c r="D130" s="17">
        <v>-62946.1</v>
      </c>
      <c r="F130" s="21">
        <v>840</v>
      </c>
      <c r="G130" s="21" t="s">
        <v>178</v>
      </c>
      <c r="H130" s="24">
        <v>-15943567.280000001</v>
      </c>
      <c r="I130" s="19">
        <f>IFERROR(VLOOKUP(F130&amp;G130,#REF!,8,FALSE),0)</f>
        <v>0</v>
      </c>
      <c r="J130" s="19">
        <f>IFERROR(VLOOKUP(F130&amp;G130,#REF!,14,FALSE),0)</f>
        <v>0</v>
      </c>
      <c r="K130" s="19">
        <f>IFERROR(VLOOKUP(F130&amp;G130,#REF!,19,FALSE),0)</f>
        <v>0</v>
      </c>
    </row>
    <row r="131" spans="1:11" x14ac:dyDescent="0.2">
      <c r="A131" s="12" t="str">
        <f t="shared" ref="A131:A155" si="2">B131&amp;C131</f>
        <v>8212 19 25462 02 0000 150</v>
      </c>
      <c r="B131" s="13">
        <v>821</v>
      </c>
      <c r="C131" s="13" t="s">
        <v>165</v>
      </c>
      <c r="D131" s="17">
        <v>-5488.75</v>
      </c>
      <c r="F131" s="21">
        <v>842</v>
      </c>
      <c r="G131" s="21" t="s">
        <v>117</v>
      </c>
      <c r="H131" s="24">
        <v>27649800</v>
      </c>
      <c r="I131" s="19">
        <f>IFERROR(VLOOKUP(F131&amp;G131,#REF!,8,FALSE),0)</f>
        <v>0</v>
      </c>
      <c r="J131" s="19">
        <f>IFERROR(VLOOKUP(F131&amp;G131,#REF!,14,FALSE),0)</f>
        <v>0</v>
      </c>
      <c r="K131" s="19">
        <f>IFERROR(VLOOKUP(F131&amp;G131,#REF!,19,FALSE),0)</f>
        <v>0</v>
      </c>
    </row>
    <row r="132" spans="1:11" x14ac:dyDescent="0.2">
      <c r="A132" s="12" t="str">
        <f t="shared" si="2"/>
        <v>8212 19 35130 02 0000 150</v>
      </c>
      <c r="B132" s="13">
        <v>821</v>
      </c>
      <c r="C132" s="13" t="s">
        <v>166</v>
      </c>
      <c r="D132" s="17">
        <v>-16775.189999999999</v>
      </c>
      <c r="F132" s="21">
        <v>842</v>
      </c>
      <c r="G132" s="21" t="s">
        <v>118</v>
      </c>
      <c r="H132" s="24">
        <v>3095800</v>
      </c>
      <c r="I132" s="19">
        <f>IFERROR(VLOOKUP(F132&amp;G132,#REF!,8,FALSE),0)</f>
        <v>0</v>
      </c>
      <c r="J132" s="19">
        <f>IFERROR(VLOOKUP(F132&amp;G132,#REF!,14,FALSE),0)</f>
        <v>0</v>
      </c>
      <c r="K132" s="19">
        <f>IFERROR(VLOOKUP(F132&amp;G132,#REF!,19,FALSE),0)</f>
        <v>0</v>
      </c>
    </row>
    <row r="133" spans="1:11" x14ac:dyDescent="0.2">
      <c r="A133" s="12" t="str">
        <f t="shared" si="2"/>
        <v>8212 19 35137 02 0000 150</v>
      </c>
      <c r="B133" s="13">
        <v>821</v>
      </c>
      <c r="C133" s="13" t="s">
        <v>167</v>
      </c>
      <c r="D133" s="17">
        <v>-10285683.98</v>
      </c>
      <c r="F133" s="21">
        <v>842</v>
      </c>
      <c r="G133" s="21" t="s">
        <v>137</v>
      </c>
      <c r="H133" s="24">
        <v>200</v>
      </c>
      <c r="I133" s="19">
        <f>IFERROR(VLOOKUP(F133&amp;G133,#REF!,8,FALSE),0)</f>
        <v>0</v>
      </c>
      <c r="J133" s="19">
        <f>IFERROR(VLOOKUP(F133&amp;G133,#REF!,14,FALSE),0)</f>
        <v>0</v>
      </c>
      <c r="K133" s="19">
        <f>IFERROR(VLOOKUP(F133&amp;G133,#REF!,19,FALSE),0)</f>
        <v>0</v>
      </c>
    </row>
    <row r="134" spans="1:11" x14ac:dyDescent="0.2">
      <c r="A134" s="12" t="str">
        <f t="shared" si="2"/>
        <v>8212 19 35194 02 0000 150</v>
      </c>
      <c r="B134" s="13">
        <v>821</v>
      </c>
      <c r="C134" s="13" t="s">
        <v>168</v>
      </c>
      <c r="D134" s="17">
        <v>-1479.41</v>
      </c>
      <c r="F134" s="21">
        <v>842</v>
      </c>
      <c r="G134" s="21" t="s">
        <v>143</v>
      </c>
      <c r="H134" s="24">
        <v>10145.51</v>
      </c>
      <c r="I134" s="19">
        <f>IFERROR(VLOOKUP(F134&amp;G134,#REF!,8,FALSE),0)</f>
        <v>0</v>
      </c>
      <c r="J134" s="19">
        <f>IFERROR(VLOOKUP(F134&amp;G134,#REF!,14,FALSE),0)</f>
        <v>0</v>
      </c>
      <c r="K134" s="19">
        <f>IFERROR(VLOOKUP(F134&amp;G134,#REF!,19,FALSE),0)</f>
        <v>0</v>
      </c>
    </row>
    <row r="135" spans="1:11" x14ac:dyDescent="0.2">
      <c r="A135" s="12" t="str">
        <f t="shared" si="2"/>
        <v>8212 19 35220 02 0000 150</v>
      </c>
      <c r="B135" s="13">
        <v>821</v>
      </c>
      <c r="C135" s="13" t="s">
        <v>169</v>
      </c>
      <c r="D135" s="17">
        <v>-1393.43</v>
      </c>
      <c r="F135" s="21">
        <v>842</v>
      </c>
      <c r="G135" s="21" t="s">
        <v>179</v>
      </c>
      <c r="H135" s="24">
        <v>-10145.51</v>
      </c>
      <c r="I135" s="19">
        <f>IFERROR(VLOOKUP(F135&amp;G135,#REF!,8,FALSE),0)</f>
        <v>0</v>
      </c>
      <c r="J135" s="19">
        <f>IFERROR(VLOOKUP(F135&amp;G135,#REF!,14,FALSE),0)</f>
        <v>0</v>
      </c>
      <c r="K135" s="19">
        <f>IFERROR(VLOOKUP(F135&amp;G135,#REF!,19,FALSE),0)</f>
        <v>0</v>
      </c>
    </row>
    <row r="136" spans="1:11" x14ac:dyDescent="0.2">
      <c r="A136" s="12" t="str">
        <f t="shared" si="2"/>
        <v>8212 19 35250 02 0000 150</v>
      </c>
      <c r="B136" s="13">
        <v>821</v>
      </c>
      <c r="C136" s="13" t="s">
        <v>170</v>
      </c>
      <c r="D136" s="17">
        <v>-1140831.3400000001</v>
      </c>
      <c r="F136" s="21" t="s">
        <v>95</v>
      </c>
      <c r="G136" s="22"/>
      <c r="H136" s="24">
        <v>30524446913.160004</v>
      </c>
      <c r="I136" s="19"/>
    </row>
    <row r="137" spans="1:11" x14ac:dyDescent="0.2">
      <c r="A137" s="12" t="str">
        <f t="shared" si="2"/>
        <v>8212 19 35260 02 0000 150</v>
      </c>
      <c r="B137" s="13">
        <v>821</v>
      </c>
      <c r="C137" s="13" t="s">
        <v>171</v>
      </c>
      <c r="D137" s="17">
        <v>-11473.52</v>
      </c>
      <c r="F137" s="22"/>
      <c r="G137" s="22" t="s">
        <v>180</v>
      </c>
      <c r="H137" s="19">
        <v>0</v>
      </c>
      <c r="I137" s="19">
        <f>IFERROR(VLOOKUP(F137&amp;G137,#REF!,8,FALSE),0)</f>
        <v>0</v>
      </c>
      <c r="J137" s="19">
        <f>IFERROR(VLOOKUP(F137&amp;G137,#REF!,14,FALSE),0)</f>
        <v>0</v>
      </c>
      <c r="K137" s="19">
        <f>IFERROR(VLOOKUP(F137&amp;G137,#REF!,19,FALSE),0)</f>
        <v>0</v>
      </c>
    </row>
    <row r="138" spans="1:11" x14ac:dyDescent="0.2">
      <c r="A138" s="12" t="str">
        <f t="shared" si="2"/>
        <v>8212 19 35270 02 0000 150</v>
      </c>
      <c r="B138" s="13">
        <v>821</v>
      </c>
      <c r="C138" s="13" t="s">
        <v>172</v>
      </c>
      <c r="D138" s="17">
        <v>-9569.4599999999991</v>
      </c>
      <c r="F138" s="22"/>
      <c r="G138" s="22" t="s">
        <v>181</v>
      </c>
      <c r="H138" s="19">
        <v>0</v>
      </c>
      <c r="I138" s="19">
        <f>IFERROR(VLOOKUP(F138&amp;G138,#REF!,8,FALSE),0)</f>
        <v>0</v>
      </c>
      <c r="J138" s="19">
        <f>IFERROR(VLOOKUP(F138&amp;G138,#REF!,14,FALSE),0)</f>
        <v>0</v>
      </c>
      <c r="K138" s="19">
        <f>IFERROR(VLOOKUP(F138&amp;G138,#REF!,19,FALSE),0)</f>
        <v>0</v>
      </c>
    </row>
    <row r="139" spans="1:11" x14ac:dyDescent="0.2">
      <c r="A139" s="12" t="str">
        <f t="shared" si="2"/>
        <v>8212 19 35380 02 0000 150</v>
      </c>
      <c r="B139" s="13">
        <v>821</v>
      </c>
      <c r="C139" s="13" t="s">
        <v>173</v>
      </c>
      <c r="D139" s="17">
        <v>-178486.94999999998</v>
      </c>
      <c r="F139" s="22"/>
      <c r="G139" s="22" t="s">
        <v>182</v>
      </c>
      <c r="H139" s="19">
        <v>0</v>
      </c>
      <c r="I139" s="19">
        <f>IFERROR(VLOOKUP(F139&amp;G139,#REF!,8,FALSE),0)</f>
        <v>0</v>
      </c>
      <c r="J139" s="19">
        <f>IFERROR(VLOOKUP(F139&amp;G139,#REF!,14,FALSE),0)</f>
        <v>0</v>
      </c>
      <c r="K139" s="19">
        <f>IFERROR(VLOOKUP(F139&amp;G139,#REF!,19,FALSE),0)</f>
        <v>0</v>
      </c>
    </row>
    <row r="140" spans="1:11" x14ac:dyDescent="0.2">
      <c r="A140" s="12" t="str">
        <f t="shared" si="2"/>
        <v>8212 19 45612 02 0000 150</v>
      </c>
      <c r="B140" s="13">
        <v>821</v>
      </c>
      <c r="C140" s="13" t="s">
        <v>174</v>
      </c>
      <c r="D140" s="17">
        <v>-1110731</v>
      </c>
      <c r="F140" s="22"/>
      <c r="G140" s="22" t="s">
        <v>183</v>
      </c>
      <c r="H140" s="19">
        <v>0</v>
      </c>
      <c r="I140" s="19">
        <f>IFERROR(VLOOKUP(F140&amp;G140,#REF!,8,FALSE),0)</f>
        <v>0</v>
      </c>
      <c r="J140" s="19">
        <f>IFERROR(VLOOKUP(F140&amp;G140,#REF!,14,FALSE),0)</f>
        <v>0</v>
      </c>
      <c r="K140" s="19">
        <f>IFERROR(VLOOKUP(F140&amp;G140,#REF!,19,FALSE),0)</f>
        <v>0</v>
      </c>
    </row>
    <row r="141" spans="1:11" x14ac:dyDescent="0.2">
      <c r="A141" s="12" t="str">
        <f t="shared" si="2"/>
        <v>8252 19 90000 02 0000 150</v>
      </c>
      <c r="B141" s="13">
        <v>825</v>
      </c>
      <c r="C141" s="13" t="s">
        <v>159</v>
      </c>
      <c r="D141" s="17">
        <v>-188790.49</v>
      </c>
      <c r="F141" s="22"/>
      <c r="G141" s="22" t="s">
        <v>184</v>
      </c>
      <c r="H141" s="19">
        <v>0</v>
      </c>
      <c r="I141" s="19">
        <f>IFERROR(VLOOKUP(F141&amp;G141,#REF!,8,FALSE),0)</f>
        <v>0</v>
      </c>
      <c r="J141" s="19">
        <f>IFERROR(VLOOKUP(F141&amp;G141,#REF!,14,FALSE),0)</f>
        <v>0</v>
      </c>
      <c r="K141" s="19">
        <f>IFERROR(VLOOKUP(F141&amp;G141,#REF!,19,FALSE),0)</f>
        <v>0</v>
      </c>
    </row>
    <row r="142" spans="1:11" x14ac:dyDescent="0.2">
      <c r="A142" s="12" t="str">
        <f t="shared" si="2"/>
        <v>8322 19 35290 02 0000 150</v>
      </c>
      <c r="B142" s="13">
        <v>832</v>
      </c>
      <c r="C142" s="14" t="s">
        <v>175</v>
      </c>
      <c r="D142" s="17">
        <v>-214575.32</v>
      </c>
      <c r="F142" s="22"/>
      <c r="G142" s="22" t="s">
        <v>185</v>
      </c>
      <c r="H142" s="19">
        <v>0</v>
      </c>
      <c r="I142" s="19">
        <f>IFERROR(VLOOKUP(F142&amp;G142,#REF!,8,FALSE),0)</f>
        <v>0</v>
      </c>
      <c r="J142" s="19">
        <f>IFERROR(VLOOKUP(F142&amp;G142,#REF!,14,FALSE),0)</f>
        <v>0</v>
      </c>
      <c r="K142" s="19">
        <f>IFERROR(VLOOKUP(F142&amp;G142,#REF!,19,FALSE),0)</f>
        <v>0</v>
      </c>
    </row>
    <row r="143" spans="1:11" x14ac:dyDescent="0.2">
      <c r="A143" s="12" t="str">
        <f t="shared" si="2"/>
        <v>8322 19 35290 02 0000 150</v>
      </c>
      <c r="B143" s="13">
        <v>832</v>
      </c>
      <c r="C143" s="14" t="s">
        <v>175</v>
      </c>
      <c r="D143" s="17">
        <v>-103124.7</v>
      </c>
      <c r="F143" s="22"/>
      <c r="G143" s="22" t="s">
        <v>186</v>
      </c>
      <c r="H143" s="19">
        <v>0</v>
      </c>
      <c r="I143" s="19">
        <f>IFERROR(VLOOKUP(F143&amp;G143,#REF!,8,FALSE),0)</f>
        <v>0</v>
      </c>
      <c r="J143" s="19">
        <f>IFERROR(VLOOKUP(F143&amp;G143,#REF!,14,FALSE),0)</f>
        <v>0</v>
      </c>
      <c r="K143" s="19">
        <f>IFERROR(VLOOKUP(F143&amp;G143,#REF!,19,FALSE),0)</f>
        <v>0</v>
      </c>
    </row>
    <row r="144" spans="1:11" x14ac:dyDescent="0.2">
      <c r="A144" s="12" t="str">
        <f t="shared" si="2"/>
        <v>8322 19 25470 02 0000 150</v>
      </c>
      <c r="B144" s="13">
        <v>832</v>
      </c>
      <c r="C144" s="14" t="s">
        <v>176</v>
      </c>
      <c r="D144" s="17">
        <v>-223082.03</v>
      </c>
      <c r="F144" s="22"/>
      <c r="G144" s="22" t="s">
        <v>187</v>
      </c>
      <c r="H144" s="19">
        <v>0</v>
      </c>
      <c r="I144" s="19">
        <f>IFERROR(VLOOKUP(F144&amp;G144,#REF!,8,FALSE),0)</f>
        <v>0</v>
      </c>
      <c r="J144" s="19">
        <f>IFERROR(VLOOKUP(F144&amp;G144,#REF!,14,FALSE),0)</f>
        <v>0</v>
      </c>
      <c r="K144" s="19">
        <f>IFERROR(VLOOKUP(F144&amp;G144,#REF!,19,FALSE),0)</f>
        <v>0</v>
      </c>
    </row>
    <row r="145" spans="1:11" x14ac:dyDescent="0.2">
      <c r="A145" s="12" t="str">
        <f t="shared" si="2"/>
        <v>8362 19 35129 02 0000 150</v>
      </c>
      <c r="B145" s="13">
        <v>836</v>
      </c>
      <c r="C145" s="14" t="s">
        <v>177</v>
      </c>
      <c r="D145" s="17">
        <v>-3398.34</v>
      </c>
      <c r="F145" s="22"/>
      <c r="G145" s="22" t="s">
        <v>188</v>
      </c>
      <c r="H145" s="19">
        <v>0</v>
      </c>
      <c r="I145" s="19">
        <f>IFERROR(VLOOKUP(F145&amp;G145,#REF!,8,FALSE),0)</f>
        <v>0</v>
      </c>
      <c r="J145" s="19">
        <f>IFERROR(VLOOKUP(F145&amp;G145,#REF!,14,FALSE),0)</f>
        <v>0</v>
      </c>
      <c r="K145" s="19">
        <f>IFERROR(VLOOKUP(F145&amp;G145,#REF!,19,FALSE),0)</f>
        <v>0</v>
      </c>
    </row>
    <row r="146" spans="1:11" x14ac:dyDescent="0.2">
      <c r="A146" s="12" t="str">
        <f t="shared" si="2"/>
        <v>8402 19 25064 02 0000 150</v>
      </c>
      <c r="B146" s="13">
        <v>840</v>
      </c>
      <c r="C146" s="13" t="s">
        <v>178</v>
      </c>
      <c r="D146" s="17">
        <v>-1268250</v>
      </c>
      <c r="F146" s="22"/>
      <c r="G146" s="22" t="s">
        <v>189</v>
      </c>
      <c r="H146" s="19">
        <v>0</v>
      </c>
      <c r="I146" s="19">
        <f>IFERROR(VLOOKUP(F146&amp;G146,#REF!,8,FALSE),0)</f>
        <v>0</v>
      </c>
      <c r="J146" s="19">
        <f>IFERROR(VLOOKUP(F146&amp;G146,#REF!,14,FALSE),0)</f>
        <v>0</v>
      </c>
      <c r="K146" s="19">
        <f>IFERROR(VLOOKUP(F146&amp;G146,#REF!,19,FALSE),0)</f>
        <v>0</v>
      </c>
    </row>
    <row r="147" spans="1:11" x14ac:dyDescent="0.2">
      <c r="A147" s="12" t="str">
        <f t="shared" si="2"/>
        <v>8402 19 25064 02 0000 150</v>
      </c>
      <c r="B147" s="13">
        <v>840</v>
      </c>
      <c r="C147" s="13" t="s">
        <v>178</v>
      </c>
      <c r="D147" s="17">
        <v>-100000</v>
      </c>
      <c r="F147" s="22"/>
      <c r="G147" s="22" t="s">
        <v>190</v>
      </c>
      <c r="H147" s="19">
        <v>0</v>
      </c>
      <c r="I147" s="19">
        <f>IFERROR(VLOOKUP(F147&amp;G147,#REF!,8,FALSE),0)</f>
        <v>0</v>
      </c>
      <c r="J147" s="19">
        <f>IFERROR(VLOOKUP(F147&amp;G147,#REF!,14,FALSE),0)</f>
        <v>0</v>
      </c>
      <c r="K147" s="19">
        <f>IFERROR(VLOOKUP(F147&amp;G147,#REF!,19,FALSE),0)</f>
        <v>0</v>
      </c>
    </row>
    <row r="148" spans="1:11" x14ac:dyDescent="0.2">
      <c r="A148" s="12" t="str">
        <f t="shared" si="2"/>
        <v>8402 19 25064 02 0000 150</v>
      </c>
      <c r="B148" s="13">
        <v>840</v>
      </c>
      <c r="C148" s="13" t="s">
        <v>178</v>
      </c>
      <c r="D148" s="17">
        <v>-300000</v>
      </c>
      <c r="F148" s="22"/>
      <c r="G148" s="22" t="s">
        <v>191</v>
      </c>
      <c r="H148" s="19">
        <v>0</v>
      </c>
      <c r="I148" s="19">
        <f>IFERROR(VLOOKUP(F148&amp;G148,#REF!,8,FALSE),0)</f>
        <v>0</v>
      </c>
      <c r="J148" s="19">
        <f>IFERROR(VLOOKUP(F148&amp;G148,#REF!,14,FALSE),0)</f>
        <v>0</v>
      </c>
      <c r="K148" s="19">
        <f>IFERROR(VLOOKUP(F148&amp;G148,#REF!,19,FALSE),0)</f>
        <v>0</v>
      </c>
    </row>
    <row r="149" spans="1:11" x14ac:dyDescent="0.2">
      <c r="A149" s="12" t="str">
        <f t="shared" si="2"/>
        <v>8402 19 25064 02 0000 150</v>
      </c>
      <c r="B149" s="13">
        <v>840</v>
      </c>
      <c r="C149" s="13" t="s">
        <v>178</v>
      </c>
      <c r="D149" s="17">
        <v>-193643</v>
      </c>
      <c r="F149" s="22"/>
      <c r="G149" s="22" t="s">
        <v>192</v>
      </c>
      <c r="H149" s="19">
        <v>0</v>
      </c>
      <c r="I149" s="19">
        <f>IFERROR(VLOOKUP(F149&amp;G149,#REF!,8,FALSE),0)</f>
        <v>0</v>
      </c>
      <c r="J149" s="19">
        <f>IFERROR(VLOOKUP(F149&amp;G149,#REF!,14,FALSE),0)</f>
        <v>0</v>
      </c>
      <c r="K149" s="19">
        <f>IFERROR(VLOOKUP(F149&amp;G149,#REF!,19,FALSE),0)</f>
        <v>0</v>
      </c>
    </row>
    <row r="150" spans="1:11" x14ac:dyDescent="0.2">
      <c r="A150" s="12" t="str">
        <f t="shared" si="2"/>
        <v>8402 19 25064 02 0000 150</v>
      </c>
      <c r="B150" s="13">
        <v>840</v>
      </c>
      <c r="C150" s="13" t="s">
        <v>178</v>
      </c>
      <c r="D150" s="17">
        <v>-3051.72</v>
      </c>
      <c r="F150" s="22"/>
      <c r="G150" s="22" t="s">
        <v>193</v>
      </c>
      <c r="H150" s="19">
        <v>0</v>
      </c>
      <c r="I150" s="19">
        <f>IFERROR(VLOOKUP(F150&amp;G150,#REF!,8,FALSE),0)</f>
        <v>0</v>
      </c>
      <c r="J150" s="19">
        <f>IFERROR(VLOOKUP(F150&amp;G150,#REF!,14,FALSE),0)</f>
        <v>0</v>
      </c>
      <c r="K150" s="19">
        <f>IFERROR(VLOOKUP(F150&amp;G150,#REF!,19,FALSE),0)</f>
        <v>0</v>
      </c>
    </row>
    <row r="151" spans="1:11" x14ac:dyDescent="0.2">
      <c r="A151" s="12" t="str">
        <f t="shared" si="2"/>
        <v>8402 19 25064 02 0000 150</v>
      </c>
      <c r="B151" s="13">
        <v>840</v>
      </c>
      <c r="C151" s="13" t="s">
        <v>178</v>
      </c>
      <c r="D151" s="17">
        <v>-15195</v>
      </c>
      <c r="F151" s="22"/>
      <c r="G151" s="22" t="s">
        <v>194</v>
      </c>
      <c r="H151" s="19">
        <v>0</v>
      </c>
      <c r="I151" s="19">
        <f>IFERROR(VLOOKUP(F151&amp;G151,#REF!,8,FALSE),0)</f>
        <v>0</v>
      </c>
      <c r="J151" s="19">
        <f>IFERROR(VLOOKUP(F151&amp;G151,#REF!,14,FALSE),0)</f>
        <v>0</v>
      </c>
      <c r="K151" s="19">
        <f>IFERROR(VLOOKUP(F151&amp;G151,#REF!,19,FALSE),0)</f>
        <v>0</v>
      </c>
    </row>
    <row r="152" spans="1:11" x14ac:dyDescent="0.2">
      <c r="A152" s="12" t="str">
        <f t="shared" si="2"/>
        <v>8402 19 25064 02 0000 150</v>
      </c>
      <c r="B152" s="13">
        <v>840</v>
      </c>
      <c r="C152" s="13" t="s">
        <v>178</v>
      </c>
      <c r="D152" s="17">
        <v>-1014381.58</v>
      </c>
      <c r="F152" s="22"/>
      <c r="G152" s="22" t="s">
        <v>195</v>
      </c>
      <c r="H152" s="19">
        <v>0</v>
      </c>
      <c r="I152" s="19">
        <f>IFERROR(VLOOKUP(F152&amp;G152,#REF!,8,FALSE),0)</f>
        <v>0</v>
      </c>
      <c r="J152" s="19">
        <f>IFERROR(VLOOKUP(F152&amp;G152,#REF!,14,FALSE),0)</f>
        <v>0</v>
      </c>
      <c r="K152" s="19">
        <f>IFERROR(VLOOKUP(F152&amp;G152,#REF!,19,FALSE),0)</f>
        <v>0</v>
      </c>
    </row>
    <row r="153" spans="1:11" x14ac:dyDescent="0.2">
      <c r="A153" s="12" t="str">
        <f t="shared" si="2"/>
        <v>8402 19 25064 02 0000 150</v>
      </c>
      <c r="B153" s="13">
        <v>840</v>
      </c>
      <c r="C153" s="13" t="s">
        <v>178</v>
      </c>
      <c r="D153" s="17">
        <v>-13049045.98</v>
      </c>
      <c r="F153" s="22"/>
      <c r="G153" s="22" t="s">
        <v>196</v>
      </c>
      <c r="H153" s="19">
        <v>0</v>
      </c>
      <c r="I153" s="19">
        <f>IFERROR(VLOOKUP(F153&amp;G153,#REF!,8,FALSE),0)</f>
        <v>0</v>
      </c>
      <c r="J153" s="19">
        <f>IFERROR(VLOOKUP(F153&amp;G153,#REF!,14,FALSE),0)</f>
        <v>0</v>
      </c>
      <c r="K153" s="19">
        <f>IFERROR(VLOOKUP(F153&amp;G153,#REF!,19,FALSE),0)</f>
        <v>0</v>
      </c>
    </row>
    <row r="154" spans="1:11" x14ac:dyDescent="0.2">
      <c r="A154" s="12" t="str">
        <f t="shared" si="2"/>
        <v>8422 19 35118 02 0000 150</v>
      </c>
      <c r="B154" s="13">
        <v>842</v>
      </c>
      <c r="C154" s="13" t="s">
        <v>179</v>
      </c>
      <c r="D154" s="17">
        <v>-3549.22</v>
      </c>
      <c r="G154" s="22" t="s">
        <v>197</v>
      </c>
      <c r="H154" s="19">
        <v>0</v>
      </c>
      <c r="I154" s="19">
        <f>IFERROR(VLOOKUP(F154&amp;G154,#REF!,8,FALSE),0)</f>
        <v>0</v>
      </c>
      <c r="J154" s="19">
        <f>IFERROR(VLOOKUP(F154&amp;G154,#REF!,14,FALSE),0)</f>
        <v>0</v>
      </c>
      <c r="K154" s="19">
        <f>IFERROR(VLOOKUP(F154&amp;G154,#REF!,19,FALSE),0)</f>
        <v>0</v>
      </c>
    </row>
    <row r="155" spans="1:11" x14ac:dyDescent="0.2">
      <c r="A155" s="12" t="str">
        <f t="shared" si="2"/>
        <v>8422 19 35118 02 0000 150</v>
      </c>
      <c r="B155" s="13">
        <v>842</v>
      </c>
      <c r="C155" s="13" t="s">
        <v>179</v>
      </c>
      <c r="D155" s="17">
        <v>-6596.29</v>
      </c>
      <c r="G155" s="22" t="s">
        <v>198</v>
      </c>
      <c r="H155" s="19">
        <v>0</v>
      </c>
      <c r="I155" s="19">
        <f>IFERROR(VLOOKUP(F155&amp;G155,#REF!,8,FALSE),0)</f>
        <v>0</v>
      </c>
      <c r="J155" s="19">
        <f>IFERROR(VLOOKUP(F155&amp;G155,#REF!,14,FALSE),0)</f>
        <v>0</v>
      </c>
      <c r="K155" s="19">
        <f>IFERROR(VLOOKUP(F155&amp;G155,#REF!,19,FALSE),0)</f>
        <v>0</v>
      </c>
    </row>
    <row r="156" spans="1:11" x14ac:dyDescent="0.2">
      <c r="G156" s="22" t="s">
        <v>198</v>
      </c>
      <c r="H156" s="19">
        <v>0</v>
      </c>
      <c r="I156" s="19">
        <v>14024600</v>
      </c>
      <c r="J156" s="19">
        <f>IFERROR(VLOOKUP(F156&amp;G156,#REF!,14,FALSE),0)</f>
        <v>0</v>
      </c>
      <c r="K156" s="19">
        <f>IFERROR(VLOOKUP(F156&amp;G156,#REF!,19,FALSE),0)</f>
        <v>0</v>
      </c>
    </row>
    <row r="157" spans="1:11" x14ac:dyDescent="0.2">
      <c r="G157" s="22" t="s">
        <v>199</v>
      </c>
      <c r="H157" s="19">
        <v>0</v>
      </c>
      <c r="I157" s="19">
        <f>IFERROR(VLOOKUP(F157&amp;G157,#REF!,8,FALSE),0)</f>
        <v>0</v>
      </c>
      <c r="J157" s="19">
        <f>IFERROR(VLOOKUP(F157&amp;G157,#REF!,14,FALSE),0)</f>
        <v>0</v>
      </c>
      <c r="K157" s="19">
        <f>IFERROR(VLOOKUP(F157&amp;G157,#REF!,19,FALSE),0)</f>
        <v>0</v>
      </c>
    </row>
    <row r="158" spans="1:11" x14ac:dyDescent="0.2">
      <c r="G158" s="22" t="s">
        <v>200</v>
      </c>
      <c r="H158" s="19">
        <v>0</v>
      </c>
      <c r="I158" s="19">
        <v>6900000</v>
      </c>
      <c r="J158" s="19">
        <f>IFERROR(VLOOKUP(F158&amp;G158,#REF!,14,FALSE),0)</f>
        <v>0</v>
      </c>
      <c r="K158" s="19">
        <f>IFERROR(VLOOKUP(F158&amp;G158,#REF!,19,FALSE),0)</f>
        <v>0</v>
      </c>
    </row>
    <row r="159" spans="1:11" x14ac:dyDescent="0.2">
      <c r="G159" s="22" t="s">
        <v>200</v>
      </c>
      <c r="H159" s="19">
        <v>0</v>
      </c>
      <c r="I159" s="19">
        <v>6900000</v>
      </c>
      <c r="J159" s="19">
        <f>IFERROR(VLOOKUP(F159&amp;G159,#REF!,14,FALSE),0)</f>
        <v>0</v>
      </c>
      <c r="K159" s="19">
        <f>IFERROR(VLOOKUP(F159&amp;G159,#REF!,19,FALSE),0)</f>
        <v>0</v>
      </c>
    </row>
    <row r="160" spans="1:11" x14ac:dyDescent="0.2">
      <c r="G160" s="22" t="s">
        <v>200</v>
      </c>
      <c r="H160" s="19">
        <v>0</v>
      </c>
      <c r="I160" s="19">
        <v>9988000</v>
      </c>
      <c r="J160" s="19">
        <f>IFERROR(VLOOKUP(F160&amp;G160,#REF!,14,FALSE),0)</f>
        <v>0</v>
      </c>
      <c r="K160" s="19">
        <f>IFERROR(VLOOKUP(F160&amp;G160,#REF!,19,FALSE),0)</f>
        <v>0</v>
      </c>
    </row>
    <row r="161" spans="7:11" x14ac:dyDescent="0.2">
      <c r="G161" s="22" t="s">
        <v>200</v>
      </c>
      <c r="H161" s="19">
        <v>0</v>
      </c>
      <c r="I161" s="19">
        <v>800400</v>
      </c>
      <c r="J161" s="19">
        <f>IFERROR(VLOOKUP(F161&amp;G161,#REF!,14,FALSE),0)</f>
        <v>0</v>
      </c>
      <c r="K161" s="19">
        <f>IFERROR(VLOOKUP(F161&amp;G161,#REF!,19,FALSE),0)</f>
        <v>0</v>
      </c>
    </row>
    <row r="162" spans="7:11" x14ac:dyDescent="0.2">
      <c r="G162" s="22" t="s">
        <v>200</v>
      </c>
      <c r="H162" s="19">
        <v>0</v>
      </c>
      <c r="I162" s="19">
        <v>4255000</v>
      </c>
      <c r="J162" s="19">
        <f>IFERROR(VLOOKUP(F162&amp;G162,#REF!,14,FALSE),0)</f>
        <v>0</v>
      </c>
      <c r="K162" s="19">
        <f>IFERROR(VLOOKUP(F162&amp;G162,#REF!,19,FALSE),0)</f>
        <v>0</v>
      </c>
    </row>
    <row r="163" spans="7:11" x14ac:dyDescent="0.2">
      <c r="G163" s="22" t="s">
        <v>201</v>
      </c>
      <c r="H163" s="19">
        <v>0</v>
      </c>
      <c r="I163" s="19">
        <f>IFERROR(VLOOKUP(F163&amp;G163,#REF!,8,FALSE),0)</f>
        <v>0</v>
      </c>
      <c r="J163" s="19">
        <f>IFERROR(VLOOKUP(F163&amp;G163,#REF!,14,FALSE),0)</f>
        <v>0</v>
      </c>
      <c r="K163" s="19">
        <f>IFERROR(VLOOKUP(F163&amp;G163,#REF!,19,FALSE),0)</f>
        <v>0</v>
      </c>
    </row>
    <row r="164" spans="7:11" x14ac:dyDescent="0.2">
      <c r="G164" s="22" t="s">
        <v>202</v>
      </c>
      <c r="H164" s="19">
        <v>0</v>
      </c>
      <c r="I164" s="19">
        <f>IFERROR(VLOOKUP(F164&amp;G164,#REF!,8,FALSE),0)</f>
        <v>0</v>
      </c>
      <c r="J164" s="19">
        <f>IFERROR(VLOOKUP(F164&amp;G164,#REF!,14,FALSE),0)</f>
        <v>0</v>
      </c>
      <c r="K164" s="19">
        <f>IFERROR(VLOOKUP(F164&amp;G164,#REF!,19,FALSE),0)</f>
        <v>0</v>
      </c>
    </row>
    <row r="165" spans="7:11" x14ac:dyDescent="0.2">
      <c r="G165" s="22" t="s">
        <v>203</v>
      </c>
      <c r="H165" s="19">
        <v>0</v>
      </c>
      <c r="I165" s="19">
        <f>IFERROR(VLOOKUP(F165&amp;G165,#REF!,8,FALSE),0)</f>
        <v>0</v>
      </c>
      <c r="J165" s="19">
        <f>IFERROR(VLOOKUP(F165&amp;G165,#REF!,14,FALSE),0)</f>
        <v>0</v>
      </c>
      <c r="K165" s="19">
        <f>IFERROR(VLOOKUP(F165&amp;G165,#REF!,19,FALSE),0)</f>
        <v>0</v>
      </c>
    </row>
    <row r="166" spans="7:11" x14ac:dyDescent="0.2">
      <c r="G166" s="22" t="s">
        <v>204</v>
      </c>
      <c r="H166" s="19">
        <v>0</v>
      </c>
      <c r="I166" s="19">
        <f>IFERROR(VLOOKUP(F166&amp;G166,#REF!,8,FALSE),0)</f>
        <v>0</v>
      </c>
      <c r="J166" s="19">
        <f>IFERROR(VLOOKUP(F166&amp;G166,#REF!,14,FALSE),0)</f>
        <v>0</v>
      </c>
      <c r="K166" s="19">
        <f>IFERROR(VLOOKUP(F166&amp;G166,#REF!,19,FALSE),0)</f>
        <v>0</v>
      </c>
    </row>
    <row r="167" spans="7:11" x14ac:dyDescent="0.2">
      <c r="G167" s="22" t="s">
        <v>205</v>
      </c>
      <c r="H167" s="19">
        <v>0</v>
      </c>
      <c r="I167" s="19">
        <f>IFERROR(VLOOKUP(F167&amp;G167,#REF!,8,FALSE),0)</f>
        <v>0</v>
      </c>
      <c r="J167" s="19">
        <f>IFERROR(VLOOKUP(F167&amp;G167,#REF!,14,FALSE),0)</f>
        <v>0</v>
      </c>
      <c r="K167" s="19">
        <f>IFERROR(VLOOKUP(F167&amp;G167,#REF!,19,FALSE),0)</f>
        <v>0</v>
      </c>
    </row>
    <row r="168" spans="7:11" x14ac:dyDescent="0.2">
      <c r="G168" s="22" t="s">
        <v>206</v>
      </c>
      <c r="H168" s="19">
        <v>0</v>
      </c>
      <c r="I168" s="19">
        <v>1390100</v>
      </c>
      <c r="J168" s="19">
        <v>23549900</v>
      </c>
      <c r="K168" s="19">
        <v>24517400</v>
      </c>
    </row>
    <row r="169" spans="7:11" x14ac:dyDescent="0.2">
      <c r="G169" s="22" t="s">
        <v>206</v>
      </c>
      <c r="H169" s="19">
        <v>0</v>
      </c>
      <c r="I169" s="19">
        <v>21280500</v>
      </c>
      <c r="J169" s="19">
        <v>38795400</v>
      </c>
      <c r="K169" s="19">
        <v>42313600</v>
      </c>
    </row>
    <row r="170" spans="7:11" x14ac:dyDescent="0.2">
      <c r="G170" s="22" t="s">
        <v>207</v>
      </c>
      <c r="H170" s="19">
        <v>0</v>
      </c>
      <c r="I170" s="19">
        <v>605519500</v>
      </c>
      <c r="J170" s="19">
        <f>IFERROR(VLOOKUP(F170&amp;G170,#REF!,14,FALSE),0)</f>
        <v>0</v>
      </c>
      <c r="K170" s="19">
        <f>IFERROR(VLOOKUP(F170&amp;G170,#REF!,19,FALSE),0)</f>
        <v>0</v>
      </c>
    </row>
    <row r="171" spans="7:11" x14ac:dyDescent="0.2">
      <c r="G171" s="22" t="s">
        <v>208</v>
      </c>
      <c r="H171" s="19">
        <v>0</v>
      </c>
      <c r="I171" s="19">
        <v>41449600</v>
      </c>
      <c r="J171" s="19">
        <v>9806700</v>
      </c>
      <c r="K171" s="19">
        <f>IFERROR(VLOOKUP(F171&amp;G171,#REF!,19,FALSE),0)</f>
        <v>0</v>
      </c>
    </row>
    <row r="172" spans="7:11" x14ac:dyDescent="0.2">
      <c r="G172" s="22" t="s">
        <v>208</v>
      </c>
      <c r="H172" s="19">
        <v>0</v>
      </c>
      <c r="I172" s="19">
        <v>576700</v>
      </c>
      <c r="J172" s="19">
        <v>448500</v>
      </c>
      <c r="K172" s="19">
        <v>0</v>
      </c>
    </row>
    <row r="173" spans="7:11" x14ac:dyDescent="0.2">
      <c r="G173" s="22" t="s">
        <v>209</v>
      </c>
      <c r="H173" s="19">
        <v>0</v>
      </c>
      <c r="I173" s="19">
        <f>IFERROR(VLOOKUP(F173&amp;G173,#REF!,8,FALSE),0)</f>
        <v>0</v>
      </c>
      <c r="J173" s="19">
        <f>IFERROR(VLOOKUP(F173&amp;G173,#REF!,14,FALSE),0)</f>
        <v>0</v>
      </c>
      <c r="K173" s="19">
        <f>IFERROR(VLOOKUP(F173&amp;G173,#REF!,19,FALSE),0)</f>
        <v>0</v>
      </c>
    </row>
    <row r="174" spans="7:11" x14ac:dyDescent="0.2">
      <c r="G174" s="22" t="s">
        <v>210</v>
      </c>
      <c r="H174" s="19">
        <v>0</v>
      </c>
      <c r="I174" s="19">
        <f>IFERROR(VLOOKUP(F174&amp;G174,#REF!,8,FALSE),0)</f>
        <v>0</v>
      </c>
      <c r="J174" s="19">
        <f>IFERROR(VLOOKUP(F174&amp;G174,#REF!,14,FALSE),0)</f>
        <v>0</v>
      </c>
      <c r="K174" s="19">
        <f>IFERROR(VLOOKUP(F174&amp;G174,#REF!,19,FALSE),0)</f>
        <v>0</v>
      </c>
    </row>
    <row r="175" spans="7:11" x14ac:dyDescent="0.2">
      <c r="G175" s="22" t="s">
        <v>211</v>
      </c>
      <c r="H175" s="19">
        <v>0</v>
      </c>
      <c r="I175" s="19">
        <f>IFERROR(VLOOKUP(F175&amp;G175,#REF!,8,FALSE),0)</f>
        <v>0</v>
      </c>
      <c r="J175" s="19">
        <f>IFERROR(VLOOKUP(F175&amp;G175,#REF!,14,FALSE),0)</f>
        <v>0</v>
      </c>
      <c r="K175" s="19">
        <f>IFERROR(VLOOKUP(F175&amp;G175,#REF!,19,FALSE),0)</f>
        <v>0</v>
      </c>
    </row>
    <row r="176" spans="7:11" x14ac:dyDescent="0.2">
      <c r="G176" s="22" t="s">
        <v>212</v>
      </c>
      <c r="H176" s="19">
        <v>0</v>
      </c>
      <c r="I176" s="19">
        <f>IFERROR(VLOOKUP(F176&amp;G176,#REF!,8,FALSE),0)</f>
        <v>0</v>
      </c>
      <c r="J176" s="19">
        <f>IFERROR(VLOOKUP(F176&amp;G176,#REF!,14,FALSE),0)</f>
        <v>0</v>
      </c>
      <c r="K176" s="19">
        <f>IFERROR(VLOOKUP(F176&amp;G176,#REF!,19,FALSE),0)</f>
        <v>0</v>
      </c>
    </row>
    <row r="177" spans="7:11" x14ac:dyDescent="0.2">
      <c r="G177" s="22" t="s">
        <v>213</v>
      </c>
      <c r="H177" s="19">
        <v>0</v>
      </c>
      <c r="I177" s="19">
        <f>IFERROR(VLOOKUP(F177&amp;G177,#REF!,8,FALSE),0)</f>
        <v>0</v>
      </c>
      <c r="J177" s="19">
        <f>IFERROR(VLOOKUP(F177&amp;G177,#REF!,14,FALSE),0)</f>
        <v>0</v>
      </c>
      <c r="K177" s="19">
        <f>IFERROR(VLOOKUP(F177&amp;G177,#REF!,19,FALSE),0)</f>
        <v>0</v>
      </c>
    </row>
    <row r="178" spans="7:11" x14ac:dyDescent="0.2">
      <c r="G178" s="22" t="s">
        <v>214</v>
      </c>
      <c r="H178" s="19">
        <v>0</v>
      </c>
      <c r="I178" s="19">
        <f>IFERROR(VLOOKUP(F178&amp;G178,#REF!,8,FALSE),0)</f>
        <v>0</v>
      </c>
      <c r="J178" s="19">
        <f>IFERROR(VLOOKUP(F178&amp;G178,#REF!,14,FALSE),0)</f>
        <v>0</v>
      </c>
      <c r="K178" s="19">
        <f>IFERROR(VLOOKUP(F178&amp;G178,#REF!,19,FALSE),0)</f>
        <v>0</v>
      </c>
    </row>
    <row r="179" spans="7:11" x14ac:dyDescent="0.2">
      <c r="G179" s="22" t="s">
        <v>215</v>
      </c>
      <c r="H179" s="19">
        <v>0</v>
      </c>
      <c r="I179" s="19">
        <f>IFERROR(VLOOKUP(F179&amp;G179,#REF!,8,FALSE),0)</f>
        <v>0</v>
      </c>
      <c r="J179" s="19">
        <f>IFERROR(VLOOKUP(F179&amp;G179,#REF!,14,FALSE),0)</f>
        <v>0</v>
      </c>
      <c r="K179" s="19">
        <f>IFERROR(VLOOKUP(F179&amp;G179,#REF!,19,FALSE),0)</f>
        <v>0</v>
      </c>
    </row>
    <row r="180" spans="7:11" x14ac:dyDescent="0.2">
      <c r="G180" s="22" t="s">
        <v>216</v>
      </c>
      <c r="H180" s="19">
        <v>0</v>
      </c>
      <c r="I180" s="19">
        <f>IFERROR(VLOOKUP(F180&amp;G180,#REF!,8,FALSE),0)</f>
        <v>0</v>
      </c>
      <c r="J180" s="19">
        <f>IFERROR(VLOOKUP(F180&amp;G180,#REF!,14,FALSE),0)</f>
        <v>0</v>
      </c>
      <c r="K180" s="19">
        <f>IFERROR(VLOOKUP(F180&amp;G180,#REF!,19,FALSE),0)</f>
        <v>0</v>
      </c>
    </row>
    <row r="181" spans="7:11" x14ac:dyDescent="0.2">
      <c r="G181" s="22" t="s">
        <v>217</v>
      </c>
      <c r="H181" s="19">
        <v>0</v>
      </c>
      <c r="I181" s="19">
        <f>IFERROR(VLOOKUP(F181&amp;G181,#REF!,8,FALSE),0)</f>
        <v>0</v>
      </c>
      <c r="J181" s="19">
        <f>IFERROR(VLOOKUP(F181&amp;G181,#REF!,14,FALSE),0)</f>
        <v>0</v>
      </c>
      <c r="K181" s="19">
        <f>IFERROR(VLOOKUP(F181&amp;G181,#REF!,19,FALSE),0)</f>
        <v>0</v>
      </c>
    </row>
    <row r="182" spans="7:11" x14ac:dyDescent="0.2">
      <c r="G182" s="22" t="s">
        <v>218</v>
      </c>
      <c r="H182" s="19">
        <v>0</v>
      </c>
      <c r="I182" s="19">
        <f>IFERROR(VLOOKUP(F182&amp;G182,#REF!,8,FALSE),0)</f>
        <v>0</v>
      </c>
      <c r="J182" s="19">
        <f>IFERROR(VLOOKUP(F182&amp;G182,#REF!,14,FALSE),0)</f>
        <v>0</v>
      </c>
      <c r="K182" s="19">
        <f>IFERROR(VLOOKUP(F182&amp;G182,#REF!,19,FALSE),0)</f>
        <v>0</v>
      </c>
    </row>
    <row r="183" spans="7:11" x14ac:dyDescent="0.2">
      <c r="G183" s="22" t="s">
        <v>219</v>
      </c>
      <c r="H183" s="19">
        <v>0</v>
      </c>
      <c r="I183" s="19">
        <f>IFERROR(VLOOKUP(F183&amp;G183,#REF!,8,FALSE),0)</f>
        <v>0</v>
      </c>
      <c r="J183" s="19">
        <f>IFERROR(VLOOKUP(F183&amp;G183,#REF!,14,FALSE),0)</f>
        <v>0</v>
      </c>
      <c r="K183" s="19">
        <f>IFERROR(VLOOKUP(F183&amp;G183,#REF!,19,FALSE),0)</f>
        <v>0</v>
      </c>
    </row>
    <row r="184" spans="7:11" x14ac:dyDescent="0.2">
      <c r="G184" s="22" t="s">
        <v>220</v>
      </c>
      <c r="H184" s="19">
        <v>0</v>
      </c>
      <c r="I184" s="19">
        <f>IFERROR(VLOOKUP(F184&amp;G184,#REF!,8,FALSE),0)</f>
        <v>0</v>
      </c>
      <c r="J184" s="19">
        <f>IFERROR(VLOOKUP(F184&amp;G184,#REF!,14,FALSE),0)</f>
        <v>0</v>
      </c>
      <c r="K184" s="19">
        <f>IFERROR(VLOOKUP(F184&amp;G184,#REF!,19,FALSE),0)</f>
        <v>0</v>
      </c>
    </row>
    <row r="185" spans="7:11" x14ac:dyDescent="0.2">
      <c r="G185" s="22" t="s">
        <v>221</v>
      </c>
      <c r="H185" s="19">
        <v>0</v>
      </c>
      <c r="I185" s="19">
        <f>IFERROR(VLOOKUP(F185&amp;G185,#REF!,8,FALSE),0)</f>
        <v>0</v>
      </c>
      <c r="J185" s="19">
        <f>IFERROR(VLOOKUP(F185&amp;G185,#REF!,14,FALSE),0)</f>
        <v>0</v>
      </c>
      <c r="K185" s="19">
        <f>IFERROR(VLOOKUP(F185&amp;G185,#REF!,19,FALSE),0)</f>
        <v>0</v>
      </c>
    </row>
    <row r="186" spans="7:11" x14ac:dyDescent="0.2">
      <c r="G186" s="22" t="s">
        <v>222</v>
      </c>
      <c r="H186" s="19">
        <v>0</v>
      </c>
      <c r="I186" s="19">
        <f>IFERROR(VLOOKUP(F186&amp;G186,#REF!,8,FALSE),0)</f>
        <v>0</v>
      </c>
      <c r="J186" s="19">
        <f>IFERROR(VLOOKUP(F186&amp;G186,#REF!,14,FALSE),0)</f>
        <v>0</v>
      </c>
      <c r="K186" s="19">
        <f>IFERROR(VLOOKUP(F186&amp;G186,#REF!,19,FALSE),0)</f>
        <v>0</v>
      </c>
    </row>
    <row r="187" spans="7:11" x14ac:dyDescent="0.2">
      <c r="G187" s="22" t="s">
        <v>223</v>
      </c>
      <c r="H187" s="19">
        <v>0</v>
      </c>
      <c r="I187" s="19">
        <f>IFERROR(VLOOKUP(F187&amp;G187,#REF!,8,FALSE),0)</f>
        <v>0</v>
      </c>
      <c r="J187" s="19">
        <f>IFERROR(VLOOKUP(F187&amp;G187,#REF!,14,FALSE),0)</f>
        <v>0</v>
      </c>
      <c r="K187" s="19">
        <f>IFERROR(VLOOKUP(F187&amp;G187,#REF!,19,FALSE),0)</f>
        <v>0</v>
      </c>
    </row>
    <row r="188" spans="7:11" x14ac:dyDescent="0.2">
      <c r="G188" s="22" t="s">
        <v>224</v>
      </c>
      <c r="H188" s="19">
        <v>0</v>
      </c>
      <c r="I188" s="19">
        <f>IFERROR(VLOOKUP(F188&amp;G188,#REF!,8,FALSE),0)</f>
        <v>0</v>
      </c>
      <c r="J188" s="19">
        <f>IFERROR(VLOOKUP(F188&amp;G188,#REF!,14,FALSE),0)</f>
        <v>0</v>
      </c>
      <c r="K188" s="19">
        <f>IFERROR(VLOOKUP(F188&amp;G188,#REF!,19,FALSE),0)</f>
        <v>0</v>
      </c>
    </row>
    <row r="189" spans="7:11" x14ac:dyDescent="0.2">
      <c r="G189" s="22" t="s">
        <v>225</v>
      </c>
      <c r="H189" s="19">
        <v>0</v>
      </c>
      <c r="I189" s="19">
        <f>IFERROR(VLOOKUP(F189&amp;G189,#REF!,8,FALSE),0)</f>
        <v>0</v>
      </c>
      <c r="J189" s="19">
        <f>IFERROR(VLOOKUP(F189&amp;G189,#REF!,14,FALSE),0)</f>
        <v>0</v>
      </c>
      <c r="K189" s="19">
        <f>IFERROR(VLOOKUP(F189&amp;G189,#REF!,19,FALSE),0)</f>
        <v>0</v>
      </c>
    </row>
    <row r="190" spans="7:11" x14ac:dyDescent="0.2">
      <c r="G190" s="22" t="s">
        <v>226</v>
      </c>
      <c r="H190" s="19">
        <v>0</v>
      </c>
      <c r="I190" s="19">
        <f>IFERROR(VLOOKUP(F190&amp;G190,#REF!,8,FALSE),0)</f>
        <v>0</v>
      </c>
      <c r="J190" s="19">
        <f>IFERROR(VLOOKUP(F190&amp;G190,#REF!,14,FALSE),0)</f>
        <v>0</v>
      </c>
      <c r="K190" s="19">
        <f>IFERROR(VLOOKUP(F190&amp;G190,#REF!,19,FALSE),0)</f>
        <v>0</v>
      </c>
    </row>
    <row r="191" spans="7:11" x14ac:dyDescent="0.2">
      <c r="G191" s="22" t="s">
        <v>227</v>
      </c>
      <c r="H191" s="19">
        <v>0</v>
      </c>
      <c r="I191" s="19">
        <f>IFERROR(VLOOKUP(F191&amp;G191,#REF!,8,FALSE),0)</f>
        <v>0</v>
      </c>
      <c r="J191" s="19">
        <f>IFERROR(VLOOKUP(F191&amp;G191,#REF!,14,FALSE),0)</f>
        <v>0</v>
      </c>
      <c r="K191" s="19">
        <f>IFERROR(VLOOKUP(F191&amp;G191,#REF!,19,FALSE),0)</f>
        <v>0</v>
      </c>
    </row>
    <row r="192" spans="7:11" x14ac:dyDescent="0.2">
      <c r="G192" s="22" t="s">
        <v>228</v>
      </c>
      <c r="H192" s="19">
        <v>0</v>
      </c>
      <c r="I192" s="19">
        <f>IFERROR(VLOOKUP(F192&amp;G192,#REF!,8,FALSE),0)</f>
        <v>0</v>
      </c>
      <c r="J192" s="19">
        <f>IFERROR(VLOOKUP(F192&amp;G192,#REF!,14,FALSE),0)</f>
        <v>0</v>
      </c>
      <c r="K192" s="19">
        <f>IFERROR(VLOOKUP(F192&amp;G192,#REF!,19,FALSE),0)</f>
        <v>0</v>
      </c>
    </row>
    <row r="193" spans="7:11" x14ac:dyDescent="0.2">
      <c r="G193" s="22" t="s">
        <v>229</v>
      </c>
      <c r="H193" s="19">
        <v>0</v>
      </c>
      <c r="I193" s="19">
        <f>IFERROR(VLOOKUP(F193&amp;G193,#REF!,8,FALSE),0)</f>
        <v>0</v>
      </c>
      <c r="J193" s="19">
        <f>IFERROR(VLOOKUP(F193&amp;G193,#REF!,14,FALSE),0)</f>
        <v>0</v>
      </c>
      <c r="K193" s="19">
        <f>IFERROR(VLOOKUP(F193&amp;G193,#REF!,19,FALSE),0)</f>
        <v>0</v>
      </c>
    </row>
    <row r="194" spans="7:11" x14ac:dyDescent="0.2">
      <c r="G194" s="22" t="s">
        <v>230</v>
      </c>
      <c r="H194" s="19">
        <v>0</v>
      </c>
      <c r="I194" s="19">
        <f>IFERROR(VLOOKUP(F194&amp;G194,#REF!,8,FALSE),0)</f>
        <v>0</v>
      </c>
      <c r="J194" s="19">
        <f>IFERROR(VLOOKUP(F194&amp;G194,#REF!,14,FALSE),0)</f>
        <v>0</v>
      </c>
      <c r="K194" s="19">
        <f>IFERROR(VLOOKUP(F194&amp;G194,#REF!,19,FALSE),0)</f>
        <v>0</v>
      </c>
    </row>
    <row r="195" spans="7:11" x14ac:dyDescent="0.2">
      <c r="G195" s="22" t="s">
        <v>231</v>
      </c>
      <c r="H195" s="19">
        <v>0</v>
      </c>
      <c r="I195" s="19">
        <f>IFERROR(VLOOKUP(F195&amp;G195,#REF!,8,FALSE),0)</f>
        <v>0</v>
      </c>
      <c r="J195" s="19">
        <f>IFERROR(VLOOKUP(F195&amp;G195,#REF!,14,FALSE),0)</f>
        <v>0</v>
      </c>
      <c r="K195" s="19">
        <f>IFERROR(VLOOKUP(F195&amp;G195,#REF!,19,FALSE),0)</f>
        <v>0</v>
      </c>
    </row>
    <row r="196" spans="7:11" x14ac:dyDescent="0.2">
      <c r="G196" s="22" t="s">
        <v>232</v>
      </c>
      <c r="H196" s="19">
        <v>0</v>
      </c>
      <c r="I196" s="19">
        <f>IFERROR(VLOOKUP(F196&amp;G196,#REF!,8,FALSE),0)</f>
        <v>0</v>
      </c>
      <c r="J196" s="19">
        <f>IFERROR(VLOOKUP(F196&amp;G196,#REF!,14,FALSE),0)</f>
        <v>0</v>
      </c>
      <c r="K196" s="19">
        <f>IFERROR(VLOOKUP(F196&amp;G196,#REF!,19,FALSE),0)</f>
        <v>0</v>
      </c>
    </row>
    <row r="197" spans="7:11" x14ac:dyDescent="0.2">
      <c r="G197" s="22" t="s">
        <v>233</v>
      </c>
      <c r="H197" s="19">
        <v>0</v>
      </c>
      <c r="I197" s="19">
        <f>IFERROR(VLOOKUP(F197&amp;G197,#REF!,8,FALSE),0)</f>
        <v>0</v>
      </c>
      <c r="J197" s="19">
        <f>IFERROR(VLOOKUP(F197&amp;G197,#REF!,14,FALSE),0)</f>
        <v>0</v>
      </c>
      <c r="K197" s="19">
        <f>IFERROR(VLOOKUP(F197&amp;G197,#REF!,19,FALSE),0)</f>
        <v>0</v>
      </c>
    </row>
    <row r="198" spans="7:11" x14ac:dyDescent="0.2">
      <c r="G198" s="22" t="s">
        <v>234</v>
      </c>
      <c r="H198" s="19">
        <v>0</v>
      </c>
      <c r="I198" s="19">
        <f>IFERROR(VLOOKUP(F198&amp;G198,#REF!,8,FALSE),0)</f>
        <v>0</v>
      </c>
      <c r="J198" s="19">
        <f>IFERROR(VLOOKUP(F198&amp;G198,#REF!,14,FALSE),0)</f>
        <v>0</v>
      </c>
      <c r="K198" s="19">
        <f>IFERROR(VLOOKUP(F198&amp;G198,#REF!,19,FALSE),0)</f>
        <v>0</v>
      </c>
    </row>
    <row r="199" spans="7:11" x14ac:dyDescent="0.2">
      <c r="G199" s="22" t="s">
        <v>235</v>
      </c>
      <c r="H199" s="19">
        <v>0</v>
      </c>
      <c r="I199" s="19">
        <f>IFERROR(VLOOKUP(F199&amp;G199,#REF!,8,FALSE),0)</f>
        <v>0</v>
      </c>
      <c r="J199" s="19">
        <f>IFERROR(VLOOKUP(F199&amp;G199,#REF!,14,FALSE),0)</f>
        <v>0</v>
      </c>
      <c r="K199" s="19">
        <f>IFERROR(VLOOKUP(F199&amp;G199,#REF!,19,FALSE),0)</f>
        <v>0</v>
      </c>
    </row>
    <row r="200" spans="7:11" x14ac:dyDescent="0.2">
      <c r="G200" s="22" t="s">
        <v>236</v>
      </c>
      <c r="H200" s="19">
        <v>0</v>
      </c>
      <c r="I200" s="19">
        <f>IFERROR(VLOOKUP(F200&amp;G200,#REF!,8,FALSE),0)</f>
        <v>0</v>
      </c>
      <c r="J200" s="19">
        <f>IFERROR(VLOOKUP(F200&amp;G200,#REF!,14,FALSE),0)</f>
        <v>0</v>
      </c>
      <c r="K200" s="19">
        <f>IFERROR(VLOOKUP(F200&amp;G200,#REF!,19,FALSE),0)</f>
        <v>0</v>
      </c>
    </row>
    <row r="201" spans="7:11" x14ac:dyDescent="0.25">
      <c r="I201" s="25">
        <f>SUM(I3:I200)</f>
        <v>863359300</v>
      </c>
      <c r="J201" s="25">
        <f>SUM(J3:J200)</f>
        <v>211270500</v>
      </c>
      <c r="K201" s="25">
        <f>SUM(K3:K200)</f>
        <v>159032600</v>
      </c>
    </row>
    <row r="204" spans="7:11" x14ac:dyDescent="0.25">
      <c r="I204" s="19">
        <v>26344659870.249996</v>
      </c>
      <c r="J204" s="19">
        <v>20120909484.07</v>
      </c>
      <c r="K204" s="19">
        <v>18923646849.309998</v>
      </c>
    </row>
    <row r="206" spans="7:11" x14ac:dyDescent="0.25">
      <c r="I206" s="19">
        <f>I204-I201</f>
        <v>25481300570.249996</v>
      </c>
      <c r="J206" s="19">
        <f>J204-J201</f>
        <v>19909638984.07</v>
      </c>
      <c r="K206" s="19">
        <f>K204-K201</f>
        <v>18764614249.309998</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I76"/>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48" customWidth="1"/>
  </cols>
  <sheetData>
    <row r="1" spans="1:9" ht="61.5" customHeight="1" x14ac:dyDescent="0.25">
      <c r="A1" s="133" t="s">
        <v>313</v>
      </c>
      <c r="B1" s="133"/>
      <c r="C1" s="133"/>
      <c r="D1" s="133"/>
      <c r="E1" s="133"/>
      <c r="F1" s="133"/>
      <c r="G1" s="133"/>
      <c r="H1" s="133"/>
      <c r="I1" s="133"/>
    </row>
    <row r="2" spans="1:9" ht="61.5" customHeight="1" x14ac:dyDescent="0.25">
      <c r="A2" s="28" t="s">
        <v>0</v>
      </c>
      <c r="B2" s="28" t="s">
        <v>16</v>
      </c>
      <c r="C2" s="30" t="s">
        <v>17</v>
      </c>
      <c r="D2" s="28" t="s">
        <v>18</v>
      </c>
      <c r="E2" s="29" t="s">
        <v>28</v>
      </c>
      <c r="F2" s="29" t="s">
        <v>20</v>
      </c>
      <c r="G2" s="29" t="s">
        <v>19</v>
      </c>
      <c r="H2" s="29" t="s">
        <v>21</v>
      </c>
      <c r="I2" s="29" t="s">
        <v>297</v>
      </c>
    </row>
    <row r="3" spans="1:9" ht="21.75" hidden="1" customHeight="1" x14ac:dyDescent="0.25">
      <c r="A3" s="134" t="s">
        <v>279</v>
      </c>
      <c r="B3" s="134"/>
      <c r="C3" s="134"/>
      <c r="D3" s="134"/>
      <c r="E3" s="134"/>
      <c r="F3" s="134"/>
      <c r="G3" s="134"/>
      <c r="H3" s="134"/>
      <c r="I3" s="134"/>
    </row>
    <row r="4" spans="1:9" ht="42" hidden="1" customHeight="1" x14ac:dyDescent="0.25">
      <c r="A4" s="34">
        <v>808</v>
      </c>
      <c r="B4" s="35" t="s">
        <v>29</v>
      </c>
      <c r="C4" s="36">
        <v>3622410</v>
      </c>
      <c r="D4" s="36">
        <v>3332600</v>
      </c>
      <c r="E4" s="36">
        <v>289810</v>
      </c>
      <c r="F4" s="37">
        <v>0</v>
      </c>
      <c r="G4" s="38">
        <f>E4/(E4+D4)</f>
        <v>8.0004748220107613E-2</v>
      </c>
      <c r="H4" s="39" t="s">
        <v>240</v>
      </c>
      <c r="I4" s="46" t="s">
        <v>298</v>
      </c>
    </row>
    <row r="5" spans="1:9" ht="42" hidden="1" customHeight="1" x14ac:dyDescent="0.25">
      <c r="A5" s="31">
        <v>808</v>
      </c>
      <c r="B5" s="32" t="s">
        <v>51</v>
      </c>
      <c r="C5" s="40">
        <v>51347900</v>
      </c>
      <c r="D5" s="40">
        <v>51347900</v>
      </c>
      <c r="E5" s="40">
        <v>0</v>
      </c>
      <c r="F5" s="33">
        <v>0</v>
      </c>
      <c r="G5" s="41" t="s">
        <v>278</v>
      </c>
      <c r="H5" s="39" t="s">
        <v>296</v>
      </c>
      <c r="I5" s="46" t="s">
        <v>298</v>
      </c>
    </row>
    <row r="6" spans="1:9" ht="18.75" hidden="1" customHeight="1" x14ac:dyDescent="0.25">
      <c r="A6" s="134" t="s">
        <v>280</v>
      </c>
      <c r="B6" s="134"/>
      <c r="C6" s="134"/>
      <c r="D6" s="134"/>
      <c r="E6" s="134"/>
      <c r="F6" s="134"/>
      <c r="G6" s="134"/>
      <c r="H6" s="134"/>
      <c r="I6" s="134"/>
    </row>
    <row r="7" spans="1:9" ht="38.25" hidden="1" x14ac:dyDescent="0.25">
      <c r="A7" s="43">
        <v>811</v>
      </c>
      <c r="B7" s="35" t="s">
        <v>59</v>
      </c>
      <c r="C7" s="36">
        <v>2018200</v>
      </c>
      <c r="D7" s="44">
        <v>1856700</v>
      </c>
      <c r="E7" s="37">
        <v>161500</v>
      </c>
      <c r="F7" s="37">
        <v>0</v>
      </c>
      <c r="G7" s="38">
        <v>8.0021801605390949E-2</v>
      </c>
      <c r="H7" s="39" t="s">
        <v>238</v>
      </c>
      <c r="I7" s="46" t="s">
        <v>298</v>
      </c>
    </row>
    <row r="8" spans="1:9" ht="18.75" hidden="1" customHeight="1" x14ac:dyDescent="0.25">
      <c r="A8" s="134" t="s">
        <v>281</v>
      </c>
      <c r="B8" s="134"/>
      <c r="C8" s="134"/>
      <c r="D8" s="134"/>
      <c r="E8" s="134"/>
      <c r="F8" s="134"/>
      <c r="G8" s="134"/>
      <c r="H8" s="134"/>
      <c r="I8" s="134"/>
    </row>
    <row r="9" spans="1:9" ht="38.25" hidden="1" x14ac:dyDescent="0.25">
      <c r="A9" s="1">
        <v>812</v>
      </c>
      <c r="B9" s="6" t="s">
        <v>52</v>
      </c>
      <c r="C9" s="3">
        <v>59194485</v>
      </c>
      <c r="D9" s="7">
        <v>58602540</v>
      </c>
      <c r="E9" s="3">
        <v>591945</v>
      </c>
      <c r="F9" s="9">
        <v>0</v>
      </c>
      <c r="G9" s="4">
        <v>1.000000253401985E-2</v>
      </c>
      <c r="H9" s="26" t="s">
        <v>272</v>
      </c>
      <c r="I9" s="46" t="s">
        <v>298</v>
      </c>
    </row>
    <row r="10" spans="1:9" ht="42.75" hidden="1" customHeight="1" x14ac:dyDescent="0.25">
      <c r="A10" s="5">
        <v>812</v>
      </c>
      <c r="B10" s="2" t="s">
        <v>67</v>
      </c>
      <c r="C10" s="3">
        <v>376964242</v>
      </c>
      <c r="D10" s="7">
        <v>373194600</v>
      </c>
      <c r="E10" s="9">
        <v>3769642</v>
      </c>
      <c r="F10" s="9">
        <v>0</v>
      </c>
      <c r="G10" s="4">
        <v>9.9999988858359666E-3</v>
      </c>
      <c r="H10" s="26" t="s">
        <v>257</v>
      </c>
      <c r="I10" s="46" t="s">
        <v>298</v>
      </c>
    </row>
    <row r="11" spans="1:9" ht="18.75" hidden="1" customHeight="1" x14ac:dyDescent="0.25">
      <c r="A11" s="134" t="s">
        <v>282</v>
      </c>
      <c r="B11" s="134"/>
      <c r="C11" s="134"/>
      <c r="D11" s="134"/>
      <c r="E11" s="134"/>
      <c r="F11" s="134"/>
      <c r="G11" s="134"/>
      <c r="H11" s="134"/>
      <c r="I11" s="134"/>
    </row>
    <row r="12" spans="1:9" ht="47.25" customHeight="1" x14ac:dyDescent="0.25">
      <c r="A12" s="45">
        <v>814</v>
      </c>
      <c r="B12" s="35" t="s">
        <v>39</v>
      </c>
      <c r="C12" s="36">
        <v>359030000</v>
      </c>
      <c r="D12" s="36">
        <v>317813800</v>
      </c>
      <c r="E12" s="36">
        <f>D12*0.08/0.92</f>
        <v>27635982.608695652</v>
      </c>
      <c r="F12" s="37">
        <v>0</v>
      </c>
      <c r="G12" s="38">
        <v>7.9993315321839398E-2</v>
      </c>
      <c r="H12" s="42" t="s">
        <v>307</v>
      </c>
      <c r="I12" s="46" t="s">
        <v>299</v>
      </c>
    </row>
    <row r="13" spans="1:9" ht="38.25" hidden="1" x14ac:dyDescent="0.25">
      <c r="A13" s="1">
        <v>814</v>
      </c>
      <c r="B13" s="2" t="s">
        <v>40</v>
      </c>
      <c r="C13" s="3">
        <v>158336000</v>
      </c>
      <c r="D13" s="3">
        <v>151876000</v>
      </c>
      <c r="E13" s="3">
        <v>6460000</v>
      </c>
      <c r="F13" s="9">
        <v>0</v>
      </c>
      <c r="G13" s="4">
        <v>4.079931285367825E-2</v>
      </c>
      <c r="H13" s="26" t="s">
        <v>268</v>
      </c>
      <c r="I13" s="46" t="s">
        <v>298</v>
      </c>
    </row>
    <row r="14" spans="1:9" ht="63.75" hidden="1" x14ac:dyDescent="0.25">
      <c r="A14" s="1">
        <v>814</v>
      </c>
      <c r="B14" s="6" t="s">
        <v>41</v>
      </c>
      <c r="C14" s="3">
        <v>35000000</v>
      </c>
      <c r="D14" s="3">
        <v>21000000</v>
      </c>
      <c r="E14" s="3">
        <v>14000000</v>
      </c>
      <c r="F14" s="9">
        <v>0</v>
      </c>
      <c r="G14" s="4">
        <v>0.4</v>
      </c>
      <c r="H14" s="26" t="s">
        <v>269</v>
      </c>
      <c r="I14" s="46" t="s">
        <v>298</v>
      </c>
    </row>
    <row r="15" spans="1:9" ht="42.75" hidden="1" customHeight="1" x14ac:dyDescent="0.25">
      <c r="A15" s="1">
        <v>814</v>
      </c>
      <c r="B15" s="2" t="s">
        <v>43</v>
      </c>
      <c r="C15" s="3">
        <v>105908600</v>
      </c>
      <c r="D15" s="3">
        <v>97380200</v>
      </c>
      <c r="E15" s="3">
        <v>8528400</v>
      </c>
      <c r="F15" s="9">
        <v>0</v>
      </c>
      <c r="G15" s="4">
        <v>8.0526038489792146E-2</v>
      </c>
      <c r="H15" s="26" t="s">
        <v>263</v>
      </c>
      <c r="I15" s="46" t="s">
        <v>298</v>
      </c>
    </row>
    <row r="16" spans="1:9" ht="33" hidden="1" customHeight="1" x14ac:dyDescent="0.25">
      <c r="A16" s="1">
        <v>814</v>
      </c>
      <c r="B16" s="2" t="s">
        <v>46</v>
      </c>
      <c r="C16" s="3">
        <v>56071400</v>
      </c>
      <c r="D16" s="3">
        <v>51585600</v>
      </c>
      <c r="E16" s="3">
        <v>4485800</v>
      </c>
      <c r="F16" s="9">
        <v>0</v>
      </c>
      <c r="G16" s="4">
        <v>8.0001569427551295E-2</v>
      </c>
      <c r="H16" s="26" t="s">
        <v>270</v>
      </c>
      <c r="I16" s="46" t="s">
        <v>298</v>
      </c>
    </row>
    <row r="17" spans="1:9" ht="36.75" hidden="1" customHeight="1" x14ac:dyDescent="0.25">
      <c r="A17" s="1">
        <v>814</v>
      </c>
      <c r="B17" s="2" t="s">
        <v>47</v>
      </c>
      <c r="C17" s="3">
        <v>42095200</v>
      </c>
      <c r="D17" s="3">
        <v>19485800</v>
      </c>
      <c r="E17" s="3">
        <v>22609400</v>
      </c>
      <c r="F17" s="9">
        <v>0</v>
      </c>
      <c r="G17" s="4">
        <v>0.5371016172865315</v>
      </c>
      <c r="H17" s="26" t="s">
        <v>264</v>
      </c>
      <c r="I17" s="46" t="s">
        <v>298</v>
      </c>
    </row>
    <row r="18" spans="1:9" ht="51" hidden="1" x14ac:dyDescent="0.25">
      <c r="A18" s="1">
        <v>814</v>
      </c>
      <c r="B18" s="2" t="s">
        <v>53</v>
      </c>
      <c r="C18" s="3">
        <v>58684900</v>
      </c>
      <c r="D18" s="3">
        <v>9634200</v>
      </c>
      <c r="E18" s="3">
        <v>49050700</v>
      </c>
      <c r="F18" s="9">
        <v>0</v>
      </c>
      <c r="G18" s="4">
        <v>0.83583170457817935</v>
      </c>
      <c r="H18" s="26" t="s">
        <v>292</v>
      </c>
      <c r="I18" s="46" t="s">
        <v>298</v>
      </c>
    </row>
    <row r="19" spans="1:9" ht="76.5" hidden="1" x14ac:dyDescent="0.25">
      <c r="A19" s="1">
        <v>814</v>
      </c>
      <c r="B19" s="2" t="s">
        <v>90</v>
      </c>
      <c r="C19" s="7">
        <v>322732100</v>
      </c>
      <c r="D19" s="7">
        <v>322732100</v>
      </c>
      <c r="E19" s="7">
        <v>0</v>
      </c>
      <c r="F19" s="9">
        <v>0</v>
      </c>
      <c r="G19" s="11" t="s">
        <v>278</v>
      </c>
      <c r="H19" s="26" t="s">
        <v>308</v>
      </c>
      <c r="I19" s="46" t="s">
        <v>298</v>
      </c>
    </row>
    <row r="20" spans="1:9" ht="51" hidden="1" x14ac:dyDescent="0.25">
      <c r="A20" s="1">
        <v>814</v>
      </c>
      <c r="B20" s="2" t="s">
        <v>86</v>
      </c>
      <c r="C20" s="7">
        <v>44547000</v>
      </c>
      <c r="D20" s="7">
        <v>44547000</v>
      </c>
      <c r="E20" s="7">
        <v>0</v>
      </c>
      <c r="F20" s="9">
        <v>0</v>
      </c>
      <c r="G20" s="11" t="s">
        <v>278</v>
      </c>
      <c r="H20" s="26" t="s">
        <v>267</v>
      </c>
      <c r="I20" s="46" t="s">
        <v>298</v>
      </c>
    </row>
    <row r="21" spans="1:9" ht="48" hidden="1" customHeight="1" x14ac:dyDescent="0.25">
      <c r="A21" s="1">
        <v>814</v>
      </c>
      <c r="B21" s="2" t="s">
        <v>87</v>
      </c>
      <c r="C21" s="7">
        <v>151930300</v>
      </c>
      <c r="D21" s="7">
        <v>151930300</v>
      </c>
      <c r="E21" s="7">
        <v>0</v>
      </c>
      <c r="F21" s="9">
        <v>0</v>
      </c>
      <c r="G21" s="11" t="s">
        <v>278</v>
      </c>
      <c r="H21" s="26" t="s">
        <v>301</v>
      </c>
      <c r="I21" s="46" t="s">
        <v>299</v>
      </c>
    </row>
    <row r="22" spans="1:9" ht="60" hidden="1" customHeight="1" x14ac:dyDescent="0.25">
      <c r="A22" s="1">
        <v>814</v>
      </c>
      <c r="B22" s="2" t="s">
        <v>88</v>
      </c>
      <c r="C22" s="7">
        <v>10251000</v>
      </c>
      <c r="D22" s="7">
        <v>10251000</v>
      </c>
      <c r="E22" s="7">
        <v>0</v>
      </c>
      <c r="F22" s="9">
        <v>0</v>
      </c>
      <c r="G22" s="11" t="s">
        <v>278</v>
      </c>
      <c r="H22" s="26" t="s">
        <v>291</v>
      </c>
      <c r="I22" s="46" t="s">
        <v>298</v>
      </c>
    </row>
    <row r="23" spans="1:9" ht="51" hidden="1" x14ac:dyDescent="0.25">
      <c r="A23" s="1">
        <v>814</v>
      </c>
      <c r="B23" s="2" t="s">
        <v>89</v>
      </c>
      <c r="C23" s="7">
        <v>2179800</v>
      </c>
      <c r="D23" s="7">
        <v>2179800</v>
      </c>
      <c r="E23" s="7">
        <v>0</v>
      </c>
      <c r="F23" s="9">
        <v>0</v>
      </c>
      <c r="G23" s="11" t="s">
        <v>278</v>
      </c>
      <c r="H23" s="26" t="s">
        <v>258</v>
      </c>
      <c r="I23" s="46" t="s">
        <v>298</v>
      </c>
    </row>
    <row r="24" spans="1:9" ht="24" hidden="1" customHeight="1" x14ac:dyDescent="0.25">
      <c r="A24" s="134" t="s">
        <v>283</v>
      </c>
      <c r="B24" s="134"/>
      <c r="C24" s="134"/>
      <c r="D24" s="134"/>
      <c r="E24" s="134"/>
      <c r="F24" s="134"/>
      <c r="G24" s="134"/>
      <c r="H24" s="134"/>
      <c r="I24" s="134"/>
    </row>
    <row r="25" spans="1:9" ht="43.5" hidden="1" customHeight="1" x14ac:dyDescent="0.25">
      <c r="A25" s="1">
        <v>815</v>
      </c>
      <c r="B25" s="2" t="s">
        <v>55</v>
      </c>
      <c r="C25" s="3">
        <v>34589348</v>
      </c>
      <c r="D25" s="7">
        <v>31822200</v>
      </c>
      <c r="E25" s="3">
        <v>2767148</v>
      </c>
      <c r="F25" s="9">
        <v>0</v>
      </c>
      <c r="G25" s="4">
        <v>8.0000004625701532E-2</v>
      </c>
      <c r="H25" s="26" t="s">
        <v>265</v>
      </c>
      <c r="I25" s="46" t="s">
        <v>298</v>
      </c>
    </row>
    <row r="26" spans="1:9" ht="43.5" hidden="1" customHeight="1" x14ac:dyDescent="0.25">
      <c r="A26" s="5">
        <v>815</v>
      </c>
      <c r="B26" s="2" t="s">
        <v>60</v>
      </c>
      <c r="C26" s="3">
        <v>8854131</v>
      </c>
      <c r="D26" s="3">
        <v>8145800</v>
      </c>
      <c r="E26" s="9">
        <v>708331</v>
      </c>
      <c r="F26" s="9">
        <v>0</v>
      </c>
      <c r="G26" s="4">
        <v>8.0000058729648341E-2</v>
      </c>
      <c r="H26" s="26" t="s">
        <v>244</v>
      </c>
      <c r="I26" s="46" t="s">
        <v>298</v>
      </c>
    </row>
    <row r="27" spans="1:9" ht="44.25" hidden="1" customHeight="1" x14ac:dyDescent="0.25">
      <c r="A27" s="5">
        <v>815</v>
      </c>
      <c r="B27" s="2" t="s">
        <v>61</v>
      </c>
      <c r="C27" s="3">
        <v>5061742</v>
      </c>
      <c r="D27" s="3">
        <v>4656800</v>
      </c>
      <c r="E27" s="9">
        <v>404942</v>
      </c>
      <c r="F27" s="9">
        <v>0</v>
      </c>
      <c r="G27" s="4">
        <v>8.0000521559573753E-2</v>
      </c>
      <c r="H27" s="26" t="s">
        <v>245</v>
      </c>
      <c r="I27" s="46" t="s">
        <v>298</v>
      </c>
    </row>
    <row r="28" spans="1:9" ht="42.75" hidden="1" customHeight="1" x14ac:dyDescent="0.25">
      <c r="A28" s="5">
        <v>815</v>
      </c>
      <c r="B28" s="2" t="s">
        <v>61</v>
      </c>
      <c r="C28" s="3">
        <v>19085556</v>
      </c>
      <c r="D28" s="3">
        <v>18894700</v>
      </c>
      <c r="E28" s="9">
        <v>190856</v>
      </c>
      <c r="F28" s="9">
        <v>0</v>
      </c>
      <c r="G28" s="4">
        <v>1.0000023054083413E-2</v>
      </c>
      <c r="H28" s="26" t="s">
        <v>259</v>
      </c>
      <c r="I28" s="46" t="s">
        <v>298</v>
      </c>
    </row>
    <row r="29" spans="1:9" ht="24" hidden="1" customHeight="1" x14ac:dyDescent="0.25">
      <c r="A29" s="134" t="s">
        <v>284</v>
      </c>
      <c r="B29" s="134"/>
      <c r="C29" s="134"/>
      <c r="D29" s="134"/>
      <c r="E29" s="134"/>
      <c r="F29" s="134"/>
      <c r="G29" s="134"/>
      <c r="H29" s="134"/>
      <c r="I29" s="134"/>
    </row>
    <row r="30" spans="1:9" ht="47.25" hidden="1" customHeight="1" x14ac:dyDescent="0.25">
      <c r="A30" s="34">
        <v>816</v>
      </c>
      <c r="B30" s="35" t="s">
        <v>33</v>
      </c>
      <c r="C30" s="36">
        <v>65873.02</v>
      </c>
      <c r="D30" s="36">
        <v>41500</v>
      </c>
      <c r="E30" s="36">
        <v>24373.020000000004</v>
      </c>
      <c r="F30" s="37">
        <v>0</v>
      </c>
      <c r="G30" s="38">
        <v>0.37000003946987708</v>
      </c>
      <c r="H30" s="26" t="s">
        <v>309</v>
      </c>
      <c r="I30" s="46" t="s">
        <v>298</v>
      </c>
    </row>
    <row r="31" spans="1:9" ht="42.75" hidden="1" customHeight="1" x14ac:dyDescent="0.25">
      <c r="A31" s="1">
        <v>816</v>
      </c>
      <c r="B31" s="2" t="s">
        <v>38</v>
      </c>
      <c r="C31" s="3">
        <v>23156521.739999998</v>
      </c>
      <c r="D31" s="3">
        <v>21304000</v>
      </c>
      <c r="E31" s="3">
        <v>1852521.7399999984</v>
      </c>
      <c r="F31" s="9">
        <v>0</v>
      </c>
      <c r="G31" s="4">
        <v>8.0000000034547436E-2</v>
      </c>
      <c r="H31" s="26" t="s">
        <v>255</v>
      </c>
      <c r="I31" s="46" t="s">
        <v>298</v>
      </c>
    </row>
    <row r="32" spans="1:9" ht="42" hidden="1" customHeight="1" x14ac:dyDescent="0.25">
      <c r="A32" s="1">
        <v>816</v>
      </c>
      <c r="B32" s="2" t="s">
        <v>44</v>
      </c>
      <c r="C32" s="3">
        <v>73047879</v>
      </c>
      <c r="D32" s="3">
        <v>72317400</v>
      </c>
      <c r="E32" s="3">
        <v>730479</v>
      </c>
      <c r="F32" s="9">
        <v>0</v>
      </c>
      <c r="G32" s="4">
        <v>1.0000002874826797E-2</v>
      </c>
      <c r="H32" s="26" t="s">
        <v>254</v>
      </c>
      <c r="I32" s="46" t="s">
        <v>298</v>
      </c>
    </row>
    <row r="33" spans="1:9" ht="48.75" hidden="1" customHeight="1" x14ac:dyDescent="0.25">
      <c r="A33" s="1">
        <v>816</v>
      </c>
      <c r="B33" s="2" t="s">
        <v>45</v>
      </c>
      <c r="C33" s="3">
        <v>23118283</v>
      </c>
      <c r="D33" s="3">
        <v>22887100</v>
      </c>
      <c r="E33" s="3">
        <v>231183</v>
      </c>
      <c r="F33" s="9">
        <v>0</v>
      </c>
      <c r="G33" s="4">
        <v>1.0000007353487281E-2</v>
      </c>
      <c r="H33" s="26" t="s">
        <v>256</v>
      </c>
      <c r="I33" s="46" t="s">
        <v>298</v>
      </c>
    </row>
    <row r="34" spans="1:9" ht="51" hidden="1" x14ac:dyDescent="0.25">
      <c r="A34" s="1">
        <v>816</v>
      </c>
      <c r="B34" s="6" t="s">
        <v>50</v>
      </c>
      <c r="C34" s="3">
        <v>124404021.7</v>
      </c>
      <c r="D34" s="7">
        <v>114451700</v>
      </c>
      <c r="E34" s="3">
        <v>9952321.700000003</v>
      </c>
      <c r="F34" s="9">
        <v>0</v>
      </c>
      <c r="G34" s="4">
        <v>7.9999999710620315E-2</v>
      </c>
      <c r="H34" s="26" t="s">
        <v>239</v>
      </c>
      <c r="I34" s="46" t="s">
        <v>298</v>
      </c>
    </row>
    <row r="35" spans="1:9" ht="39.75" hidden="1" customHeight="1" x14ac:dyDescent="0.25">
      <c r="A35" s="5">
        <v>816</v>
      </c>
      <c r="B35" s="2" t="s">
        <v>62</v>
      </c>
      <c r="C35" s="3">
        <v>473375217.38999999</v>
      </c>
      <c r="D35" s="7">
        <v>435505200</v>
      </c>
      <c r="E35" s="9">
        <v>37870017.389999986</v>
      </c>
      <c r="F35" s="9">
        <v>0</v>
      </c>
      <c r="G35" s="4">
        <v>7.9999999997464988E-2</v>
      </c>
      <c r="H35" s="26" t="s">
        <v>253</v>
      </c>
      <c r="I35" s="46" t="s">
        <v>298</v>
      </c>
    </row>
    <row r="36" spans="1:9" ht="63.75" hidden="1" x14ac:dyDescent="0.25">
      <c r="A36" s="1">
        <v>816</v>
      </c>
      <c r="B36" s="2" t="s">
        <v>72</v>
      </c>
      <c r="C36" s="7">
        <v>240341241.31</v>
      </c>
      <c r="D36" s="7">
        <v>216723700</v>
      </c>
      <c r="E36" s="7">
        <v>18845539.199999988</v>
      </c>
      <c r="F36" s="7">
        <v>4772002.1100000003</v>
      </c>
      <c r="G36" s="11">
        <v>8.0000000271682289E-2</v>
      </c>
      <c r="H36" s="26" t="s">
        <v>294</v>
      </c>
      <c r="I36" s="46" t="s">
        <v>298</v>
      </c>
    </row>
    <row r="37" spans="1:9" ht="24" hidden="1" customHeight="1" x14ac:dyDescent="0.25">
      <c r="A37" s="134" t="s">
        <v>285</v>
      </c>
      <c r="B37" s="134"/>
      <c r="C37" s="134"/>
      <c r="D37" s="134"/>
      <c r="E37" s="134"/>
      <c r="F37" s="134"/>
      <c r="G37" s="134"/>
      <c r="H37" s="134"/>
      <c r="I37" s="134"/>
    </row>
    <row r="38" spans="1:9" ht="43.5" hidden="1" customHeight="1" x14ac:dyDescent="0.25">
      <c r="A38" s="5">
        <v>817</v>
      </c>
      <c r="B38" s="2" t="s">
        <v>64</v>
      </c>
      <c r="C38" s="3">
        <v>192175543.47999999</v>
      </c>
      <c r="D38" s="7">
        <v>176801500</v>
      </c>
      <c r="E38" s="9">
        <v>15374043.479999989</v>
      </c>
      <c r="F38" s="9">
        <v>0</v>
      </c>
      <c r="G38" s="4">
        <v>8.0000000008325675E-2</v>
      </c>
      <c r="H38" s="26" t="s">
        <v>248</v>
      </c>
      <c r="I38" s="46" t="s">
        <v>298</v>
      </c>
    </row>
    <row r="39" spans="1:9" ht="42" hidden="1" customHeight="1" x14ac:dyDescent="0.25">
      <c r="A39" s="5">
        <v>817</v>
      </c>
      <c r="B39" s="2" t="s">
        <v>65</v>
      </c>
      <c r="C39" s="3">
        <v>112438586.95999999</v>
      </c>
      <c r="D39" s="7">
        <v>103443500</v>
      </c>
      <c r="E39" s="9">
        <v>8995086.9599999934</v>
      </c>
      <c r="F39" s="9">
        <v>0</v>
      </c>
      <c r="G39" s="4">
        <v>8.0000000028459931E-2</v>
      </c>
      <c r="H39" s="26" t="s">
        <v>295</v>
      </c>
      <c r="I39" s="46" t="s">
        <v>298</v>
      </c>
    </row>
    <row r="40" spans="1:9" ht="38.25" hidden="1" x14ac:dyDescent="0.25">
      <c r="A40" s="5">
        <v>817</v>
      </c>
      <c r="B40" s="2" t="s">
        <v>66</v>
      </c>
      <c r="C40" s="3">
        <v>1817392282.6099999</v>
      </c>
      <c r="D40" s="7">
        <v>1672000900</v>
      </c>
      <c r="E40" s="9">
        <v>145391382.6099999</v>
      </c>
      <c r="F40" s="9">
        <v>0</v>
      </c>
      <c r="G40" s="4">
        <v>8.0000000000660237E-2</v>
      </c>
      <c r="H40" s="26" t="s">
        <v>260</v>
      </c>
      <c r="I40" s="46" t="s">
        <v>298</v>
      </c>
    </row>
    <row r="41" spans="1:9" ht="42" hidden="1" customHeight="1" x14ac:dyDescent="0.25">
      <c r="A41" s="1">
        <v>817</v>
      </c>
      <c r="B41" s="2" t="s">
        <v>69</v>
      </c>
      <c r="C41" s="3">
        <v>45053913.039999999</v>
      </c>
      <c r="D41" s="3">
        <v>41449600</v>
      </c>
      <c r="E41" s="9">
        <v>3604313.0399999991</v>
      </c>
      <c r="F41" s="9">
        <v>0</v>
      </c>
      <c r="G41" s="4">
        <v>7.9999999928973969E-2</v>
      </c>
      <c r="H41" s="26" t="s">
        <v>266</v>
      </c>
      <c r="I41" s="46" t="s">
        <v>298</v>
      </c>
    </row>
    <row r="42" spans="1:9" ht="42.75" hidden="1" customHeight="1" x14ac:dyDescent="0.25">
      <c r="A42" s="1">
        <v>817</v>
      </c>
      <c r="B42" s="2" t="s">
        <v>70</v>
      </c>
      <c r="C42" s="3">
        <v>626847.82999999996</v>
      </c>
      <c r="D42" s="3">
        <v>576700</v>
      </c>
      <c r="E42" s="9">
        <v>50147.829999999958</v>
      </c>
      <c r="F42" s="9">
        <v>0</v>
      </c>
      <c r="G42" s="4">
        <v>8.0000005743020533E-2</v>
      </c>
      <c r="H42" s="26" t="s">
        <v>251</v>
      </c>
      <c r="I42" s="46" t="s">
        <v>298</v>
      </c>
    </row>
    <row r="43" spans="1:9" ht="42" hidden="1" customHeight="1" x14ac:dyDescent="0.25">
      <c r="A43" s="1">
        <v>817</v>
      </c>
      <c r="B43" s="2" t="s">
        <v>71</v>
      </c>
      <c r="C43" s="9">
        <v>147379456.52000001</v>
      </c>
      <c r="D43" s="3">
        <v>135589100</v>
      </c>
      <c r="E43" s="9">
        <v>11790356.520000011</v>
      </c>
      <c r="F43" s="9">
        <v>0</v>
      </c>
      <c r="G43" s="4">
        <v>7.9999999989143741E-2</v>
      </c>
      <c r="H43" s="26" t="s">
        <v>249</v>
      </c>
      <c r="I43" s="46" t="s">
        <v>298</v>
      </c>
    </row>
    <row r="44" spans="1:9" ht="60" hidden="1" customHeight="1" x14ac:dyDescent="0.25">
      <c r="A44" s="5">
        <v>817</v>
      </c>
      <c r="B44" s="6" t="s">
        <v>68</v>
      </c>
      <c r="C44" s="3">
        <v>751224925.51999998</v>
      </c>
      <c r="D44" s="7">
        <v>628190100</v>
      </c>
      <c r="E44" s="7">
        <v>121004825.52</v>
      </c>
      <c r="F44" s="7">
        <v>2030000</v>
      </c>
      <c r="G44" s="4">
        <v>0.16151314083716353</v>
      </c>
      <c r="H44" s="26" t="s">
        <v>277</v>
      </c>
      <c r="I44" s="46" t="s">
        <v>298</v>
      </c>
    </row>
    <row r="45" spans="1:9" ht="38.25" hidden="1" x14ac:dyDescent="0.25">
      <c r="A45" s="1">
        <v>817</v>
      </c>
      <c r="B45" s="2" t="s">
        <v>75</v>
      </c>
      <c r="C45" s="7">
        <v>38844992.369999997</v>
      </c>
      <c r="D45" s="7">
        <v>37844992.369999997</v>
      </c>
      <c r="E45" s="7">
        <v>1000000</v>
      </c>
      <c r="F45" s="9">
        <v>0</v>
      </c>
      <c r="G45" s="11">
        <v>2.5743343967607531E-2</v>
      </c>
      <c r="H45" s="27" t="s">
        <v>275</v>
      </c>
      <c r="I45" s="47" t="s">
        <v>300</v>
      </c>
    </row>
    <row r="46" spans="1:9" ht="24" hidden="1" customHeight="1" x14ac:dyDescent="0.25">
      <c r="A46" s="134" t="s">
        <v>286</v>
      </c>
      <c r="B46" s="134"/>
      <c r="C46" s="134"/>
      <c r="D46" s="134"/>
      <c r="E46" s="134"/>
      <c r="F46" s="134"/>
      <c r="G46" s="134"/>
      <c r="H46" s="134"/>
      <c r="I46" s="134"/>
    </row>
    <row r="47" spans="1:9" ht="38.25" hidden="1" x14ac:dyDescent="0.25">
      <c r="A47" s="10">
        <v>819</v>
      </c>
      <c r="B47" s="2" t="s">
        <v>30</v>
      </c>
      <c r="C47" s="3">
        <v>165610290</v>
      </c>
      <c r="D47" s="3">
        <v>152361500</v>
      </c>
      <c r="E47" s="3">
        <v>13248790</v>
      </c>
      <c r="F47" s="9">
        <v>0</v>
      </c>
      <c r="G47" s="4">
        <v>7.9999799529364993E-2</v>
      </c>
      <c r="H47" s="26" t="s">
        <v>261</v>
      </c>
      <c r="I47" s="46" t="s">
        <v>298</v>
      </c>
    </row>
    <row r="48" spans="1:9" ht="38.25" hidden="1" x14ac:dyDescent="0.25">
      <c r="A48" s="1">
        <v>819</v>
      </c>
      <c r="B48" s="6" t="s">
        <v>74</v>
      </c>
      <c r="C48" s="7">
        <v>1005734448</v>
      </c>
      <c r="D48" s="7">
        <v>746080700</v>
      </c>
      <c r="E48" s="7">
        <v>259653748</v>
      </c>
      <c r="F48" s="9">
        <v>0</v>
      </c>
      <c r="G48" s="11">
        <v>0.25817326682639391</v>
      </c>
      <c r="H48" s="27" t="s">
        <v>274</v>
      </c>
      <c r="I48" s="47" t="s">
        <v>300</v>
      </c>
    </row>
    <row r="49" spans="1:9" ht="24" hidden="1" customHeight="1" x14ac:dyDescent="0.25">
      <c r="A49" s="134" t="s">
        <v>287</v>
      </c>
      <c r="B49" s="134"/>
      <c r="C49" s="134"/>
      <c r="D49" s="134"/>
      <c r="E49" s="134"/>
      <c r="F49" s="134"/>
      <c r="G49" s="134"/>
      <c r="H49" s="134"/>
      <c r="I49" s="134"/>
    </row>
    <row r="50" spans="1:9" ht="44.25" hidden="1" customHeight="1" x14ac:dyDescent="0.25">
      <c r="A50" s="34">
        <v>821</v>
      </c>
      <c r="B50" s="35" t="s">
        <v>35</v>
      </c>
      <c r="C50" s="36">
        <v>398641000</v>
      </c>
      <c r="D50" s="36">
        <v>78641000</v>
      </c>
      <c r="E50" s="36">
        <v>6838347.8299999833</v>
      </c>
      <c r="F50" s="36">
        <v>313161652.17000002</v>
      </c>
      <c r="G50" s="38">
        <v>8.0000000042115257E-2</v>
      </c>
      <c r="H50" s="39" t="s">
        <v>241</v>
      </c>
      <c r="I50" s="46" t="s">
        <v>298</v>
      </c>
    </row>
    <row r="51" spans="1:9" ht="47.25" hidden="1" customHeight="1" x14ac:dyDescent="0.25">
      <c r="A51" s="1">
        <v>821</v>
      </c>
      <c r="B51" s="2" t="s">
        <v>36</v>
      </c>
      <c r="C51" s="3">
        <v>536863584</v>
      </c>
      <c r="D51" s="3">
        <v>487761600</v>
      </c>
      <c r="E51" s="3">
        <v>42414052.170000017</v>
      </c>
      <c r="F51" s="3">
        <v>6687931.8299999833</v>
      </c>
      <c r="G51" s="4">
        <v>7.9999999993209822E-2</v>
      </c>
      <c r="H51" s="26" t="s">
        <v>250</v>
      </c>
      <c r="I51" s="46" t="s">
        <v>298</v>
      </c>
    </row>
    <row r="52" spans="1:9" ht="44.25" hidden="1" customHeight="1" x14ac:dyDescent="0.25">
      <c r="A52" s="1">
        <v>821</v>
      </c>
      <c r="B52" s="2" t="s">
        <v>54</v>
      </c>
      <c r="C52" s="3">
        <v>1280000</v>
      </c>
      <c r="D52" s="3">
        <v>1177600</v>
      </c>
      <c r="E52" s="3">
        <v>102400</v>
      </c>
      <c r="F52" s="9">
        <v>0</v>
      </c>
      <c r="G52" s="4">
        <v>0.08</v>
      </c>
      <c r="H52" s="26" t="s">
        <v>242</v>
      </c>
      <c r="I52" s="46" t="s">
        <v>298</v>
      </c>
    </row>
    <row r="53" spans="1:9" ht="43.5" hidden="1" customHeight="1" x14ac:dyDescent="0.25">
      <c r="A53" s="1">
        <v>821</v>
      </c>
      <c r="B53" s="2" t="s">
        <v>57</v>
      </c>
      <c r="C53" s="3">
        <v>74254890</v>
      </c>
      <c r="D53" s="3">
        <v>41932700</v>
      </c>
      <c r="E53" s="3">
        <v>32322190</v>
      </c>
      <c r="F53" s="9">
        <v>0</v>
      </c>
      <c r="G53" s="4">
        <v>0.43528702284792287</v>
      </c>
      <c r="H53" s="26" t="s">
        <v>243</v>
      </c>
      <c r="I53" s="46" t="s">
        <v>298</v>
      </c>
    </row>
    <row r="54" spans="1:9" ht="59.25" hidden="1" customHeight="1" x14ac:dyDescent="0.25">
      <c r="A54" s="1">
        <v>821</v>
      </c>
      <c r="B54" s="2" t="s">
        <v>32</v>
      </c>
      <c r="C54" s="3">
        <v>19477755.390000001</v>
      </c>
      <c r="D54" s="3">
        <v>8007300</v>
      </c>
      <c r="E54" s="3">
        <v>1548417.3900000001</v>
      </c>
      <c r="F54" s="3">
        <v>9922038</v>
      </c>
      <c r="G54" s="4">
        <v>0.1620409359971664</v>
      </c>
      <c r="H54" s="26" t="s">
        <v>276</v>
      </c>
      <c r="I54" s="46" t="s">
        <v>298</v>
      </c>
    </row>
    <row r="55" spans="1:9" ht="37.5" hidden="1" customHeight="1" x14ac:dyDescent="0.25">
      <c r="A55" s="1">
        <v>821</v>
      </c>
      <c r="B55" s="2" t="s">
        <v>58</v>
      </c>
      <c r="C55" s="3">
        <v>38362522</v>
      </c>
      <c r="D55" s="8">
        <v>28843400</v>
      </c>
      <c r="E55" s="8">
        <v>2508122</v>
      </c>
      <c r="F55" s="8">
        <v>7011000</v>
      </c>
      <c r="G55" s="4">
        <v>8.0000007655130739E-2</v>
      </c>
      <c r="H55" s="26" t="s">
        <v>247</v>
      </c>
      <c r="I55" s="46" t="s">
        <v>298</v>
      </c>
    </row>
    <row r="56" spans="1:9" ht="24" hidden="1" customHeight="1" x14ac:dyDescent="0.25">
      <c r="A56" s="134" t="s">
        <v>288</v>
      </c>
      <c r="B56" s="134"/>
      <c r="C56" s="134"/>
      <c r="D56" s="134"/>
      <c r="E56" s="134"/>
      <c r="F56" s="134"/>
      <c r="G56" s="134"/>
      <c r="H56" s="134"/>
      <c r="I56" s="134"/>
    </row>
    <row r="57" spans="1:9" ht="42.75" hidden="1" customHeight="1" x14ac:dyDescent="0.25">
      <c r="A57" s="34">
        <v>825</v>
      </c>
      <c r="B57" s="35" t="s">
        <v>34</v>
      </c>
      <c r="C57" s="36">
        <v>3385544</v>
      </c>
      <c r="D57" s="36">
        <v>3114700</v>
      </c>
      <c r="E57" s="36">
        <v>270844</v>
      </c>
      <c r="F57" s="37">
        <v>0</v>
      </c>
      <c r="G57" s="38">
        <v>8.0000141779282732E-2</v>
      </c>
      <c r="H57" s="39" t="s">
        <v>237</v>
      </c>
      <c r="I57" s="46" t="s">
        <v>298</v>
      </c>
    </row>
    <row r="58" spans="1:9" ht="53.25" hidden="1" customHeight="1" x14ac:dyDescent="0.25">
      <c r="A58" s="1">
        <v>825</v>
      </c>
      <c r="B58" s="6" t="s">
        <v>42</v>
      </c>
      <c r="C58" s="3">
        <v>661890000</v>
      </c>
      <c r="D58" s="3">
        <v>608940000</v>
      </c>
      <c r="E58" s="3">
        <v>52950000</v>
      </c>
      <c r="F58" s="9">
        <v>0</v>
      </c>
      <c r="G58" s="4">
        <v>7.9998187009926114E-2</v>
      </c>
      <c r="H58" s="26" t="s">
        <v>303</v>
      </c>
      <c r="I58" s="46" t="s">
        <v>298</v>
      </c>
    </row>
    <row r="59" spans="1:9" ht="47.25" hidden="1" customHeight="1" x14ac:dyDescent="0.25">
      <c r="A59" s="1">
        <v>825</v>
      </c>
      <c r="B59" s="2" t="s">
        <v>48</v>
      </c>
      <c r="C59" s="3">
        <v>125282020</v>
      </c>
      <c r="D59" s="3">
        <v>124029200</v>
      </c>
      <c r="E59" s="3">
        <v>1252820</v>
      </c>
      <c r="F59" s="9">
        <v>0</v>
      </c>
      <c r="G59" s="4">
        <v>9.9999984036017297E-3</v>
      </c>
      <c r="H59" s="26" t="s">
        <v>271</v>
      </c>
      <c r="I59" s="46" t="s">
        <v>298</v>
      </c>
    </row>
    <row r="60" spans="1:9" ht="43.5" hidden="1" customHeight="1" x14ac:dyDescent="0.25">
      <c r="A60" s="1">
        <v>825</v>
      </c>
      <c r="B60" s="2" t="s">
        <v>49</v>
      </c>
      <c r="C60" s="3">
        <v>25252525</v>
      </c>
      <c r="D60" s="3">
        <v>25000000</v>
      </c>
      <c r="E60" s="3">
        <v>252525</v>
      </c>
      <c r="F60" s="9">
        <v>0</v>
      </c>
      <c r="G60" s="4">
        <v>9.999990099999901E-3</v>
      </c>
      <c r="H60" s="26" t="s">
        <v>293</v>
      </c>
      <c r="I60" s="46" t="s">
        <v>298</v>
      </c>
    </row>
    <row r="61" spans="1:9" ht="43.5" hidden="1" customHeight="1" x14ac:dyDescent="0.25">
      <c r="A61" s="1">
        <v>825</v>
      </c>
      <c r="B61" s="2" t="s">
        <v>56</v>
      </c>
      <c r="C61" s="3">
        <v>125397012.36</v>
      </c>
      <c r="D61" s="3">
        <v>103164600</v>
      </c>
      <c r="E61" s="3">
        <v>22232412.359999999</v>
      </c>
      <c r="F61" s="3">
        <v>0</v>
      </c>
      <c r="G61" s="4">
        <v>0.17729618865378843</v>
      </c>
      <c r="H61" s="26" t="s">
        <v>302</v>
      </c>
      <c r="I61" s="46" t="s">
        <v>298</v>
      </c>
    </row>
    <row r="62" spans="1:9" ht="24" hidden="1" customHeight="1" x14ac:dyDescent="0.25">
      <c r="A62" s="134" t="s">
        <v>289</v>
      </c>
      <c r="B62" s="134"/>
      <c r="C62" s="134"/>
      <c r="D62" s="134"/>
      <c r="E62" s="134"/>
      <c r="F62" s="134"/>
      <c r="G62" s="134"/>
      <c r="H62" s="134"/>
      <c r="I62" s="134"/>
    </row>
    <row r="63" spans="1:9" ht="51" hidden="1" x14ac:dyDescent="0.25">
      <c r="A63" s="45">
        <v>832</v>
      </c>
      <c r="B63" s="35" t="s">
        <v>37</v>
      </c>
      <c r="C63" s="36">
        <v>5000000</v>
      </c>
      <c r="D63" s="36">
        <v>4600000</v>
      </c>
      <c r="E63" s="36">
        <v>400000</v>
      </c>
      <c r="F63" s="37">
        <v>0</v>
      </c>
      <c r="G63" s="38">
        <v>0.08</v>
      </c>
      <c r="H63" s="39" t="s">
        <v>246</v>
      </c>
      <c r="I63" s="46" t="s">
        <v>298</v>
      </c>
    </row>
    <row r="64" spans="1:9" ht="43.5" hidden="1" customHeight="1" x14ac:dyDescent="0.25">
      <c r="A64" s="1">
        <v>832</v>
      </c>
      <c r="B64" s="2" t="s">
        <v>73</v>
      </c>
      <c r="C64" s="7">
        <v>30664500</v>
      </c>
      <c r="D64" s="7">
        <v>29131200</v>
      </c>
      <c r="E64" s="7">
        <v>1533300</v>
      </c>
      <c r="F64" s="9">
        <v>0</v>
      </c>
      <c r="G64" s="11">
        <v>5.0002445824976767E-2</v>
      </c>
      <c r="H64" s="26" t="s">
        <v>252</v>
      </c>
      <c r="I64" s="46" t="s">
        <v>298</v>
      </c>
    </row>
    <row r="65" spans="1:9" ht="24" hidden="1" customHeight="1" x14ac:dyDescent="0.25">
      <c r="A65" s="134" t="s">
        <v>290</v>
      </c>
      <c r="B65" s="134"/>
      <c r="C65" s="134"/>
      <c r="D65" s="134"/>
      <c r="E65" s="134"/>
      <c r="F65" s="134"/>
      <c r="G65" s="134"/>
      <c r="H65" s="134"/>
      <c r="I65" s="134"/>
    </row>
    <row r="66" spans="1:9" ht="40.5" hidden="1" customHeight="1" x14ac:dyDescent="0.25">
      <c r="A66" s="34">
        <v>840</v>
      </c>
      <c r="B66" s="35" t="s">
        <v>31</v>
      </c>
      <c r="C66" s="36">
        <v>5546957</v>
      </c>
      <c r="D66" s="36">
        <v>5103200</v>
      </c>
      <c r="E66" s="36">
        <v>443757</v>
      </c>
      <c r="F66" s="37">
        <v>0</v>
      </c>
      <c r="G66" s="38">
        <v>8.000007932277102E-2</v>
      </c>
      <c r="H66" s="39" t="s">
        <v>262</v>
      </c>
      <c r="I66" s="46" t="s">
        <v>298</v>
      </c>
    </row>
    <row r="67" spans="1:9" ht="88.5" hidden="1" customHeight="1" x14ac:dyDescent="0.25">
      <c r="A67" s="5">
        <v>840</v>
      </c>
      <c r="B67" s="6" t="s">
        <v>63</v>
      </c>
      <c r="C67" s="3">
        <v>276266482.84999996</v>
      </c>
      <c r="D67" s="7">
        <v>261608569.09999999</v>
      </c>
      <c r="E67" s="9">
        <v>2642510.7999999821</v>
      </c>
      <c r="F67" s="9">
        <v>12015402.949999999</v>
      </c>
      <c r="G67" s="4">
        <v>1.0000000003784213E-2</v>
      </c>
      <c r="H67" s="39" t="s">
        <v>273</v>
      </c>
      <c r="I67" s="46" t="s">
        <v>298</v>
      </c>
    </row>
    <row r="68" spans="1:9" s="57" customFormat="1" ht="26.25" hidden="1" customHeight="1" x14ac:dyDescent="0.25">
      <c r="A68" s="135" t="s">
        <v>314</v>
      </c>
      <c r="B68" s="135"/>
      <c r="C68" s="135"/>
      <c r="D68" s="54">
        <f>SUM(D4:D67)</f>
        <v>8140893901.4700003</v>
      </c>
      <c r="E68" s="54">
        <f>SUM(E4:E67)</f>
        <v>958985284.16869545</v>
      </c>
      <c r="F68" s="54">
        <f>SUM(F4:F67)</f>
        <v>355600027.06</v>
      </c>
      <c r="G68" s="58">
        <f>E68/(E68+D68)</f>
        <v>0.10538439737553362</v>
      </c>
      <c r="H68" s="55"/>
      <c r="I68" s="56"/>
    </row>
    <row r="69" spans="1:9" s="57" customFormat="1" ht="26.25" hidden="1" customHeight="1" x14ac:dyDescent="0.25">
      <c r="A69" s="136" t="s">
        <v>315</v>
      </c>
      <c r="B69" s="136"/>
      <c r="C69" s="136"/>
      <c r="D69" s="54">
        <f>SUM(D4:D67)-D19-D20-D21-D22-D23-D36-D45-D48-D64</f>
        <v>6579473109.1000004</v>
      </c>
      <c r="E69" s="54">
        <f>SUM(E4:E67)-E19-E20-E21-E22-E23-E36-E45-E48-E64</f>
        <v>677952696.9686954</v>
      </c>
      <c r="F69" s="54">
        <f>SUM(F4:F67)-F19-F20-F21-F22-F23-F36-F45-F48-F64</f>
        <v>350828024.94999999</v>
      </c>
      <c r="G69" s="58">
        <f>E69/(E69+D69)</f>
        <v>9.3415036554943209E-2</v>
      </c>
      <c r="H69" s="55"/>
      <c r="I69" s="56"/>
    </row>
    <row r="70" spans="1:9" s="51" customFormat="1" ht="23.25" hidden="1" customHeight="1" x14ac:dyDescent="0.25">
      <c r="B70" s="52" t="s">
        <v>304</v>
      </c>
      <c r="I70" s="50"/>
    </row>
    <row r="71" spans="1:9" ht="23.25" hidden="1" customHeight="1" x14ac:dyDescent="0.25">
      <c r="B71" s="52" t="s">
        <v>310</v>
      </c>
    </row>
    <row r="72" spans="1:9" ht="23.25" hidden="1" customHeight="1" x14ac:dyDescent="0.25">
      <c r="B72" s="53" t="s">
        <v>305</v>
      </c>
    </row>
    <row r="73" spans="1:9" ht="23.25" hidden="1" customHeight="1" x14ac:dyDescent="0.25">
      <c r="B73" s="53" t="s">
        <v>306</v>
      </c>
    </row>
    <row r="74" spans="1:9" ht="23.25" hidden="1" customHeight="1" x14ac:dyDescent="0.25">
      <c r="B74" s="52" t="s">
        <v>311</v>
      </c>
    </row>
    <row r="75" spans="1:9" ht="23.25" hidden="1" customHeight="1" x14ac:dyDescent="0.25">
      <c r="B75" s="53" t="s">
        <v>312</v>
      </c>
    </row>
    <row r="76" spans="1:9" ht="18.75" x14ac:dyDescent="0.3">
      <c r="B76" s="49"/>
    </row>
  </sheetData>
  <autoFilter ref="A2:I75">
    <filterColumn colId="3">
      <filters>
        <filter val="317 813 800,00"/>
      </filters>
    </filterColumn>
  </autoFilter>
  <sortState ref="A2:K61">
    <sortCondition ref="A2:A61"/>
  </sortState>
  <mergeCells count="15">
    <mergeCell ref="A68:C68"/>
    <mergeCell ref="A69:C69"/>
    <mergeCell ref="A62:I62"/>
    <mergeCell ref="A65:I65"/>
    <mergeCell ref="A37:I37"/>
    <mergeCell ref="A46:I46"/>
    <mergeCell ref="A49:I49"/>
    <mergeCell ref="A56:I56"/>
    <mergeCell ref="A1:I1"/>
    <mergeCell ref="A3:I3"/>
    <mergeCell ref="A6:I6"/>
    <mergeCell ref="A29:I29"/>
    <mergeCell ref="A8:I8"/>
    <mergeCell ref="A11:I11"/>
    <mergeCell ref="A24:I24"/>
  </mergeCells>
  <pageMargins left="0.70866141732283472" right="0.70866141732283472" top="0.74803149606299213" bottom="0.74803149606299213" header="0.31496062992125984" footer="0.31496062992125984"/>
  <pageSetup paperSize="9" scale="64" fitToHeight="0" orientation="landscape" r:id="rId1"/>
  <rowBreaks count="1" manualBreakCount="1">
    <brk id="6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Приложение к ПЗ доходы</vt:lpstr>
      <vt:lpstr>data 2018</vt:lpstr>
      <vt:lpstr>для Старовойтовой</vt:lpstr>
      <vt:lpstr>'для Старовойтовой'!Заголовки_для_печати</vt:lpstr>
      <vt:lpstr>'Приложение к ПЗ доходы'!Заголовки_для_печати</vt:lpstr>
      <vt:lpstr>'Приложение к ПЗ доходы'!Область_печати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Соловьёва</dc:creator>
  <cp:lastModifiedBy>User</cp:lastModifiedBy>
  <cp:lastPrinted>2025-02-18T12:32:02Z</cp:lastPrinted>
  <dcterms:created xsi:type="dcterms:W3CDTF">2018-12-25T15:55:39Z</dcterms:created>
  <dcterms:modified xsi:type="dcterms:W3CDTF">2025-03-14T06:48:43Z</dcterms:modified>
</cp:coreProperties>
</file>